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C:\Users\papatsamon.c.FNSPLC\Desktop\FNS_Y'2024\งบไทย_31.12.2024\"/>
    </mc:Choice>
  </mc:AlternateContent>
  <bookViews>
    <workbookView xWindow="-105" yWindow="-105" windowWidth="19425" windowHeight="11505" tabRatio="781" autoFilterDateGrouping="0"/>
  </bookViews>
  <sheets>
    <sheet name="BS 10-12" sheetId="21" r:id="rId1"/>
    <sheet name="PL 13-14" sheetId="41" r:id="rId2"/>
    <sheet name="SOCE_Conso 15-16" sheetId="42" r:id="rId3"/>
    <sheet name="SOCE_Separate 17-18" sheetId="36" r:id="rId4"/>
    <sheet name="CF 19-21" sheetId="39" r:id="rId5"/>
    <sheet name="Compatibility Report" sheetId="18" state="hidden" r:id="rId6"/>
  </sheets>
  <definedNames>
    <definedName name="AS2DocOpenMode" hidden="1">"AS2DocumentEdit"</definedName>
    <definedName name="_xlnm.Print_Area" localSheetId="0">'BS 10-12'!$A$1:$J$108</definedName>
    <definedName name="_xlnm.Print_Area" localSheetId="4">'CF 19-21'!$A$1:$I$157</definedName>
    <definedName name="_xlnm.Print_Area" localSheetId="1">'PL 13-14'!$A$1:$J$93</definedName>
    <definedName name="_xlnm.Print_Area" localSheetId="2">'SOCE_Conso 15-16'!$A$1:$Y$76</definedName>
    <definedName name="_xlnm.Print_Area" localSheetId="3">'SOCE_Separate 17-18'!$A$1:$N$49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92" i="41" l="1"/>
  <c r="F92" i="41"/>
  <c r="F91" i="41" s="1"/>
  <c r="I131" i="39" l="1"/>
  <c r="G131" i="39"/>
  <c r="E131" i="39"/>
  <c r="C131" i="39"/>
  <c r="W71" i="42" l="1"/>
  <c r="W64" i="42"/>
  <c r="S64" i="42"/>
  <c r="Q64" i="42"/>
  <c r="O64" i="42"/>
  <c r="M64" i="42"/>
  <c r="K64" i="42"/>
  <c r="I64" i="42"/>
  <c r="G64" i="42"/>
  <c r="E64" i="42"/>
  <c r="W58" i="42"/>
  <c r="S58" i="42"/>
  <c r="Q58" i="42"/>
  <c r="O58" i="42"/>
  <c r="M58" i="42"/>
  <c r="K58" i="42"/>
  <c r="I58" i="42"/>
  <c r="G58" i="42"/>
  <c r="E58" i="42"/>
  <c r="Y56" i="42"/>
  <c r="U62" i="42" l="1"/>
  <c r="Y62" i="42" l="1"/>
  <c r="J75" i="41"/>
  <c r="H75" i="41"/>
  <c r="F75" i="41"/>
  <c r="D75" i="41"/>
  <c r="D40" i="41" l="1"/>
  <c r="H69" i="21" l="1"/>
  <c r="N46" i="36" l="1"/>
  <c r="E71" i="42" l="1"/>
  <c r="U70" i="42"/>
  <c r="Y70" i="42" s="1"/>
  <c r="L18" i="36" l="1"/>
  <c r="L19" i="36" s="1"/>
  <c r="J18" i="36"/>
  <c r="J19" i="36" s="1"/>
  <c r="H18" i="36"/>
  <c r="H19" i="36" s="1"/>
  <c r="F18" i="36"/>
  <c r="F19" i="36" s="1"/>
  <c r="D18" i="36"/>
  <c r="D19" i="36" s="1"/>
  <c r="U51" i="42"/>
  <c r="F79" i="21"/>
  <c r="J26" i="36" l="1"/>
  <c r="N15" i="36"/>
  <c r="N11" i="36"/>
  <c r="N39" i="36"/>
  <c r="S71" i="42"/>
  <c r="Y51" i="42"/>
  <c r="W21" i="42"/>
  <c r="S21" i="42"/>
  <c r="Q21" i="42"/>
  <c r="O21" i="42"/>
  <c r="M21" i="42"/>
  <c r="K21" i="42"/>
  <c r="I21" i="42"/>
  <c r="G21" i="42"/>
  <c r="G28" i="42" s="1"/>
  <c r="E21" i="42"/>
  <c r="E28" i="42" s="1"/>
  <c r="S28" i="42"/>
  <c r="Q28" i="42"/>
  <c r="O28" i="42"/>
  <c r="M28" i="42"/>
  <c r="K28" i="42"/>
  <c r="I28" i="42"/>
  <c r="S32" i="42"/>
  <c r="M32" i="42"/>
  <c r="K31" i="42"/>
  <c r="W26" i="42"/>
  <c r="S26" i="42"/>
  <c r="Q26" i="42"/>
  <c r="O26" i="42"/>
  <c r="M26" i="42"/>
  <c r="K26" i="42"/>
  <c r="I26" i="42"/>
  <c r="G26" i="42"/>
  <c r="E26" i="42"/>
  <c r="U25" i="42"/>
  <c r="Y25" i="42" s="1"/>
  <c r="U18" i="42"/>
  <c r="Y18" i="42" s="1"/>
  <c r="F24" i="21"/>
  <c r="W28" i="42" l="1"/>
  <c r="U28" i="42"/>
  <c r="U26" i="42"/>
  <c r="Y26" i="42" s="1"/>
  <c r="Y28" i="42" l="1"/>
  <c r="D24" i="21"/>
  <c r="D24" i="41" l="1"/>
  <c r="D79" i="21"/>
  <c r="D40" i="21"/>
  <c r="G93" i="39" l="1"/>
  <c r="J79" i="21" l="1"/>
  <c r="H79" i="21"/>
  <c r="H24" i="21"/>
  <c r="U35" i="42" l="1"/>
  <c r="Y35" i="42" s="1"/>
  <c r="Q71" i="42"/>
  <c r="O71" i="42"/>
  <c r="I71" i="42"/>
  <c r="G71" i="42"/>
  <c r="M71" i="42"/>
  <c r="U63" i="42"/>
  <c r="U64" i="42" s="1"/>
  <c r="S33" i="42"/>
  <c r="O33" i="42"/>
  <c r="I33" i="42"/>
  <c r="I37" i="42" s="1"/>
  <c r="G33" i="42"/>
  <c r="E33" i="42"/>
  <c r="E37" i="42" s="1"/>
  <c r="Q33" i="42"/>
  <c r="U31" i="42"/>
  <c r="U19" i="42"/>
  <c r="U13" i="42"/>
  <c r="Y13" i="42" s="1"/>
  <c r="U58" i="42" l="1"/>
  <c r="E66" i="42"/>
  <c r="G66" i="42"/>
  <c r="I66" i="42"/>
  <c r="K66" i="42"/>
  <c r="M66" i="42"/>
  <c r="M75" i="42" s="1"/>
  <c r="O66" i="42"/>
  <c r="Q66" i="42"/>
  <c r="Q75" i="42" s="1"/>
  <c r="S66" i="42"/>
  <c r="S75" i="42" s="1"/>
  <c r="W66" i="42"/>
  <c r="Y19" i="42"/>
  <c r="Y21" i="42" s="1"/>
  <c r="U21" i="42"/>
  <c r="O37" i="42"/>
  <c r="S37" i="42"/>
  <c r="Q37" i="42"/>
  <c r="Y63" i="42"/>
  <c r="Y64" i="42"/>
  <c r="U32" i="42"/>
  <c r="Y32" i="42" s="1"/>
  <c r="M33" i="42"/>
  <c r="M37" i="42" s="1"/>
  <c r="G37" i="42"/>
  <c r="Y58" i="42"/>
  <c r="K33" i="42"/>
  <c r="K37" i="42" s="1"/>
  <c r="O73" i="42" l="1"/>
  <c r="O75" i="42" s="1"/>
  <c r="U77" i="42" s="1"/>
  <c r="I73" i="42"/>
  <c r="I75" i="42" s="1"/>
  <c r="I77" i="42" s="1"/>
  <c r="G75" i="42"/>
  <c r="G77" i="42" s="1"/>
  <c r="G73" i="42"/>
  <c r="E73" i="42"/>
  <c r="U73" i="42" s="1"/>
  <c r="Y73" i="42" s="1"/>
  <c r="E75" i="42"/>
  <c r="E77" i="42" s="1"/>
  <c r="W75" i="42"/>
  <c r="W77" i="42" s="1"/>
  <c r="U66" i="42"/>
  <c r="Y66" i="42" s="1"/>
  <c r="U37" i="42"/>
  <c r="U33" i="42"/>
  <c r="J103" i="21" l="1"/>
  <c r="J105" i="21" s="1"/>
  <c r="F103" i="21"/>
  <c r="F105" i="21" s="1"/>
  <c r="H81" i="21"/>
  <c r="J69" i="21"/>
  <c r="F69" i="21"/>
  <c r="D69" i="21"/>
  <c r="J40" i="21"/>
  <c r="H40" i="21"/>
  <c r="F40" i="21"/>
  <c r="J24" i="21"/>
  <c r="D42" i="21"/>
  <c r="J42" i="21" l="1"/>
  <c r="F42" i="21"/>
  <c r="F81" i="21"/>
  <c r="F107" i="21" s="1"/>
  <c r="J81" i="21"/>
  <c r="J107" i="21" s="1"/>
  <c r="D81" i="21"/>
  <c r="H42" i="21"/>
  <c r="N26" i="36" l="1"/>
  <c r="H24" i="36"/>
  <c r="H28" i="36" s="1"/>
  <c r="F24" i="36"/>
  <c r="F28" i="36" s="1"/>
  <c r="D24" i="36"/>
  <c r="D28" i="36" s="1"/>
  <c r="N16" i="36" l="1"/>
  <c r="N18" i="36" s="1"/>
  <c r="N19" i="36" s="1"/>
  <c r="C93" i="39" l="1"/>
  <c r="J40" i="41" l="1"/>
  <c r="H40" i="41"/>
  <c r="F40" i="41"/>
  <c r="I93" i="39" l="1"/>
  <c r="E93" i="39"/>
  <c r="F24" i="41"/>
  <c r="F42" i="41" s="1"/>
  <c r="F46" i="41" s="1"/>
  <c r="J67" i="41"/>
  <c r="H67" i="41"/>
  <c r="F67" i="41"/>
  <c r="D67" i="41"/>
  <c r="I24" i="41"/>
  <c r="H24" i="41"/>
  <c r="H42" i="41" s="1"/>
  <c r="G24" i="41"/>
  <c r="D42" i="41"/>
  <c r="H44" i="36"/>
  <c r="H48" i="36" s="1"/>
  <c r="F44" i="36"/>
  <c r="F48" i="36" s="1"/>
  <c r="D44" i="36"/>
  <c r="D48" i="36" s="1"/>
  <c r="F76" i="41" l="1"/>
  <c r="J76" i="41"/>
  <c r="D76" i="41"/>
  <c r="J24" i="41"/>
  <c r="F48" i="41"/>
  <c r="F52" i="41" s="1"/>
  <c r="D46" i="41"/>
  <c r="D48" i="41" s="1"/>
  <c r="D52" i="41" s="1"/>
  <c r="H46" i="41"/>
  <c r="H76" i="41"/>
  <c r="F78" i="41" l="1"/>
  <c r="N43" i="36"/>
  <c r="L24" i="36"/>
  <c r="L28" i="36" s="1"/>
  <c r="H48" i="41"/>
  <c r="H52" i="41" s="1"/>
  <c r="H78" i="41" s="1"/>
  <c r="J42" i="41"/>
  <c r="J46" i="41" s="1"/>
  <c r="J48" i="41" s="1"/>
  <c r="J52" i="41" s="1"/>
  <c r="J78" i="41" s="1"/>
  <c r="D78" i="41" l="1"/>
  <c r="D88" i="41" s="1"/>
  <c r="D83" i="41"/>
  <c r="D91" i="41" s="1"/>
  <c r="C41" i="39"/>
  <c r="L44" i="36"/>
  <c r="L48" i="36" s="1"/>
  <c r="N23" i="36"/>
  <c r="E41" i="39"/>
  <c r="E73" i="39" s="1"/>
  <c r="K71" i="42" l="1"/>
  <c r="C73" i="39"/>
  <c r="C77" i="39" s="1"/>
  <c r="C136" i="39" s="1"/>
  <c r="C138" i="39" s="1"/>
  <c r="H88" i="41"/>
  <c r="H91" i="41"/>
  <c r="E77" i="39"/>
  <c r="E136" i="39" s="1"/>
  <c r="E138" i="39" s="1"/>
  <c r="J91" i="41"/>
  <c r="J44" i="36"/>
  <c r="J48" i="36" s="1"/>
  <c r="G41" i="39"/>
  <c r="G73" i="39" s="1"/>
  <c r="I41" i="39"/>
  <c r="I73" i="39" s="1"/>
  <c r="J88" i="41"/>
  <c r="K75" i="42" l="1"/>
  <c r="U69" i="42"/>
  <c r="Y69" i="42" s="1"/>
  <c r="H103" i="21"/>
  <c r="H105" i="21" s="1"/>
  <c r="H107" i="21" s="1"/>
  <c r="J83" i="41"/>
  <c r="H83" i="41"/>
  <c r="I77" i="39"/>
  <c r="I136" i="39" s="1"/>
  <c r="I138" i="39" s="1"/>
  <c r="G77" i="39"/>
  <c r="G136" i="39" s="1"/>
  <c r="G138" i="39" s="1"/>
  <c r="U71" i="42"/>
  <c r="U75" i="42" s="1"/>
  <c r="N42" i="36"/>
  <c r="N44" i="36" s="1"/>
  <c r="N48" i="36" s="1"/>
  <c r="J24" i="36"/>
  <c r="J28" i="36" s="1"/>
  <c r="N22" i="36"/>
  <c r="N24" i="36" s="1"/>
  <c r="N28" i="36" s="1"/>
  <c r="K77" i="42" l="1"/>
  <c r="Y71" i="42"/>
  <c r="Y75" i="42" s="1"/>
  <c r="F83" i="41"/>
  <c r="F88" i="41"/>
  <c r="Y31" i="42"/>
  <c r="W33" i="42"/>
  <c r="D103" i="21" l="1"/>
  <c r="D105" i="21" s="1"/>
  <c r="D107" i="21" s="1"/>
  <c r="Y33" i="42"/>
  <c r="W37" i="42"/>
  <c r="Y79" i="42" l="1"/>
  <c r="Y77" i="42"/>
  <c r="Y37" i="42"/>
  <c r="Z37" i="42" s="1"/>
</calcChain>
</file>

<file path=xl/sharedStrings.xml><?xml version="1.0" encoding="utf-8"?>
<sst xmlns="http://schemas.openxmlformats.org/spreadsheetml/2006/main" count="557" uniqueCount="328">
  <si>
    <t>บริษัท เอฟเอ็นเอส โฮลดิ้งส์ จำกัด (มหาชน) และบริษัทย่อย</t>
  </si>
  <si>
    <t>งบการเงินรวม</t>
  </si>
  <si>
    <t>งบการเงินเฉพาะกิจการ</t>
  </si>
  <si>
    <t>31 ธันวาคม</t>
  </si>
  <si>
    <t>สินทรัพย์</t>
  </si>
  <si>
    <t>หมายเหตุ</t>
  </si>
  <si>
    <t>(พันบาท)</t>
  </si>
  <si>
    <t>สินทรัพย์หมุนเวียน</t>
  </si>
  <si>
    <t xml:space="preserve">เงินสดและรายการเทียบเท่าเงินสด </t>
  </si>
  <si>
    <t>สินทรัพย์ทางการเงินหมุนเวียนอื่น</t>
  </si>
  <si>
    <t xml:space="preserve">สินทรัพย์หมุนเวียนอื่น </t>
  </si>
  <si>
    <t>รวมสินทรัพย์หมุนเวียน</t>
  </si>
  <si>
    <t>สินทรัพย์ไม่หมุนเวียน</t>
  </si>
  <si>
    <t>สินทรัพย์ทางการเงินไม่หมุนเวียนอื่น</t>
  </si>
  <si>
    <t>เงินลงทุนในบริษัทย่อย</t>
  </si>
  <si>
    <t>ค่าความนิยม</t>
  </si>
  <si>
    <t>สินทรัพย์ไม่มีตัวตนอื่นนอกจากค่าความนิยม</t>
  </si>
  <si>
    <t>สินทรัพย์ไม่หมุนเวียนอื่น</t>
  </si>
  <si>
    <t>รวมสินทรัพย์ไม่หมุนเวียน</t>
  </si>
  <si>
    <t>รวมสินทรัพย์</t>
  </si>
  <si>
    <t xml:space="preserve"> </t>
  </si>
  <si>
    <t>หนี้สินและส่วนของผู้ถือหุ้น</t>
  </si>
  <si>
    <t>หนี้สินหมุนเวียน</t>
  </si>
  <si>
    <t>ส่วนของหุ้นกู้ระยะยาวที่ถึงกำหนดชำระภายในหนึ่งปี</t>
  </si>
  <si>
    <t>ส่วนของหนี้สินตามสัญญาเช่าที่ถึงกำหนดชำระภายในหนึ่งปี</t>
  </si>
  <si>
    <t>หนี้สินหมุนเวียนอื่น</t>
  </si>
  <si>
    <t>รวมหนี้สินหมุนเวียน</t>
  </si>
  <si>
    <t>หนี้สินไม่หมุนเวียน</t>
  </si>
  <si>
    <t>หุ้นกู้ระยะยาว</t>
  </si>
  <si>
    <t>หนี้สินตามสัญญาเช่า</t>
  </si>
  <si>
    <t>ประมาณการหนี้สินไม่หมุนเวียนสำหรับผลประโยชน์พนักงาน</t>
  </si>
  <si>
    <t>รวมหนี้สินไม่หมุนเวียน</t>
  </si>
  <si>
    <t>รวมหนี้สิน</t>
  </si>
  <si>
    <t>ส่วนของผู้ถือหุ้น</t>
  </si>
  <si>
    <t>ทุนเรือนหุ้น</t>
  </si>
  <si>
    <t>ทุนจดทะเบียน</t>
  </si>
  <si>
    <t>ทุนที่ออกและชำระแล้ว</t>
  </si>
  <si>
    <t>ส่วนเกินมูลค่าหุ้นสามัญ</t>
  </si>
  <si>
    <t xml:space="preserve">จัดสรรแล้ว </t>
  </si>
  <si>
    <t>ทุนสำรองตามกฎหมาย</t>
  </si>
  <si>
    <t>ยังไม่ได้จัดสรร</t>
  </si>
  <si>
    <t>องค์ประกอบอื่นของส่วนของผู้ถือหุ้น</t>
  </si>
  <si>
    <t>รวมส่วนของผู้ถือหุ้น</t>
  </si>
  <si>
    <t>รวมหนี้สินและส่วนของผู้ถือหุ้น</t>
  </si>
  <si>
    <t>งบกำไรขาดทุนเบ็ดเสร็จ</t>
  </si>
  <si>
    <t>สำหรับปีสิ้นสุดวันที่</t>
  </si>
  <si>
    <t>รายได้</t>
  </si>
  <si>
    <t xml:space="preserve">รายได้อื่น </t>
  </si>
  <si>
    <t>รวมรายได้</t>
  </si>
  <si>
    <t>ค่าใช้จ่าย</t>
  </si>
  <si>
    <t>ค่าใช้จ่ายในการบริการและบริหาร</t>
  </si>
  <si>
    <t>รวมค่าใช้จ่าย</t>
  </si>
  <si>
    <t>ต้นทุนทางการเงิน</t>
  </si>
  <si>
    <t>กำไรจากการจำหน่ายอาคารและอุปกรณ์</t>
  </si>
  <si>
    <t>รายการที่อาจถูกจัดประเภทใหม่ไว้ในกำไรหรือขาดทุนในภายหลัง</t>
  </si>
  <si>
    <t>ผลต่างของอัตราแลกเปลี่ยนจากการแปลงค่างบการเงิน</t>
  </si>
  <si>
    <t>รายการที่จะไม่ถูกจัดประเภทใหม่ไว้ในกำไรหรือขาดทุนในภายหลัง</t>
  </si>
  <si>
    <t>กำไรสะสม</t>
  </si>
  <si>
    <t>ส่วนเกิน</t>
  </si>
  <si>
    <t>กำไร</t>
  </si>
  <si>
    <t>ของบริษัทร่วม</t>
  </si>
  <si>
    <t>มูลค่า</t>
  </si>
  <si>
    <t>ทุนสำรอง</t>
  </si>
  <si>
    <t>จากการลดสัดส่วน</t>
  </si>
  <si>
    <t>และการร่วมค้า</t>
  </si>
  <si>
    <t>รวม</t>
  </si>
  <si>
    <t>ชำระแล้ว</t>
  </si>
  <si>
    <t>หุ้นสามัญ</t>
  </si>
  <si>
    <t>ตามกฎหมาย</t>
  </si>
  <si>
    <t>งบการเงิน</t>
  </si>
  <si>
    <t>ที่ใช้วิธีส่วนได้เสีย</t>
  </si>
  <si>
    <t>รายการกับผู้ถือหุ้นที่บันทึกโดยตรงเข้าส่วนของผู้ถือหุ้น</t>
  </si>
  <si>
    <t xml:space="preserve">    เงินปันผลให้ผู้ถือหุ้นของบริษัท</t>
  </si>
  <si>
    <t>โอนไปสำรองตามกฎหมาย</t>
  </si>
  <si>
    <t xml:space="preserve">    กำไรสำหรับปี</t>
  </si>
  <si>
    <t>รวมรายการกับผู้ถือหุ้นที่บันทึกโดยตรงเข้าส่วนของผู้ถือหุ้น</t>
  </si>
  <si>
    <t>งบกระแสเงินสด</t>
  </si>
  <si>
    <t>กระแสเงินสดจากกิจกรรมดำเนินงาน</t>
  </si>
  <si>
    <r>
      <t>ค่าเสื่อมราคา</t>
    </r>
    <r>
      <rPr>
        <sz val="15"/>
        <rFont val="AngsanaUPC"/>
        <family val="1"/>
      </rPr>
      <t>และค่าตัดจำหน่าย</t>
    </r>
  </si>
  <si>
    <t>ส่วนลดมูลค่าเงินลงทุนในตราสารหนี้ตัดจำหน่าย</t>
  </si>
  <si>
    <t>ขาดทุนจากการตัดจำหน่ายอาคารและอุปกรณ์</t>
  </si>
  <si>
    <t>ขาดทุนจากการตัดจำหน่ายสินทรัพย์ไม่มีตัวตน</t>
  </si>
  <si>
    <t>รายได้ดอกเบี้ย</t>
  </si>
  <si>
    <t>การเปลี่ยนแปลงในสินทรัพย์และหนี้สินดำเนินงาน</t>
  </si>
  <si>
    <t>สินทรัพย์ทางการเงิน</t>
  </si>
  <si>
    <t>สินทรัพย์หมุนเวียนอื่น</t>
  </si>
  <si>
    <t>ประมาณการหนี้สินไม่หมุนเวียนสำหรับผลประโยชน์พนักงานจ่าย</t>
  </si>
  <si>
    <t>ดอกเบี้ยรับ</t>
  </si>
  <si>
    <t>ดอกเบี้ยจ่าย</t>
  </si>
  <si>
    <t>ภาษีเงินได้จ่ายออก</t>
  </si>
  <si>
    <t xml:space="preserve">กระแสเงินสดจากกิจกรรมลงทุน </t>
  </si>
  <si>
    <t>เงินสดจ่ายเพื่อซื้อเงินลงทุนในสินทรัพย์ทางการเงินไม่หมุนเวียนอื่น</t>
  </si>
  <si>
    <t>เงินสดรับจากการจำหน่ายเงินลงทุนในสินทรัพย์ทางการเงินไม่หมุนเวียนอื่น</t>
  </si>
  <si>
    <t>เงินสดจ่ายเพื่อซื้อเงินลงทุนในบริษัทร่วม</t>
  </si>
  <si>
    <t>เงินสดรับจากการจำหน่ายอาคารและอุปกรณ์</t>
  </si>
  <si>
    <t>เงินปันผลรับ</t>
  </si>
  <si>
    <t xml:space="preserve">กระแสเงินสดจากกิจกรรมจัดหาเงิน </t>
  </si>
  <si>
    <t>เงินปันผลจ่าย</t>
  </si>
  <si>
    <t>กระแสเงินสดสุทธิได้มาจาก (ใช้ไปใน) กิจกรรมจัดหาเงิน</t>
  </si>
  <si>
    <t>ก่อนผลกระทบของอัตราแลกเปลี่ยน</t>
  </si>
  <si>
    <t>เงินสดและรายการเทียบเท่าเงินสด ณ วันที่ 1 มกราคม</t>
  </si>
  <si>
    <t>เงินสดและรายการเทียบเท่าเงินสด ณ วันที่ 31 ธันวาคม</t>
  </si>
  <si>
    <t>รายการที่ไม่ใช่เงินสด</t>
  </si>
  <si>
    <t>Compatibility Report for FNS59Q1.xls</t>
  </si>
  <si>
    <t>Run on 03/05/2016 11:11</t>
  </si>
  <si>
    <t>The following features in this workbook are not supported by earlier versions of Excel. These features may be lost or degraded when opening this workbook in an earlier version of Excel or if you save this workbook in an earlier file format.</t>
  </si>
  <si>
    <t>Minor loss of fidelity</t>
  </si>
  <si>
    <t># of occurrences</t>
  </si>
  <si>
    <t>Version</t>
  </si>
  <si>
    <t>Some cells or styles in this workbook contain formatting that is not supported by the selected file format. These formats will be converted to the closest format available.</t>
  </si>
  <si>
    <t>Excel 97-2003</t>
  </si>
  <si>
    <t>ในบริษัทร่วม</t>
  </si>
  <si>
    <t>การลงทุน</t>
  </si>
  <si>
    <t>สำหรับปีสิ้นสุดวันที่ 31 ธันวาคม 2566</t>
  </si>
  <si>
    <t>ยอดคงเหลือ ณ วันที่ 1 มกราคม 2566</t>
  </si>
  <si>
    <t>ยอดคงเหลือ ณ วันที่ 31 ธันวาคม 2566</t>
  </si>
  <si>
    <t xml:space="preserve">รายได้ค่าบริการค้างรับจากกิจการที่เกี่ยวข้องกัน </t>
  </si>
  <si>
    <t>ลูกหนี้การค้าและลูกหนี้หมุนเวียนอื่น</t>
  </si>
  <si>
    <t>ลูกหนี้ตามสัญญาเช่าที่ถึงกำหนดชำระภายในหนึ่งปี</t>
  </si>
  <si>
    <t>เงินให้กู้ยืมระยะสั้นแก่กิจการอื่น</t>
  </si>
  <si>
    <t>อสังหาริมทรัพย์พัฒนาเพื่อขาย</t>
  </si>
  <si>
    <t>สินค้าคงเหลือ</t>
  </si>
  <si>
    <t>ลูกหนี้ตามสัญญาเช่า</t>
  </si>
  <si>
    <t>ที่ดินรอการพัฒนา</t>
  </si>
  <si>
    <t>อสังหาริมทรัพย์เพื่อการลงทุน</t>
  </si>
  <si>
    <t>ที่ดิน อาคารและอุปกรณ์</t>
  </si>
  <si>
    <t>สินทรัพย์ภาษีเงินได้รอการตัดบัญชี</t>
  </si>
  <si>
    <t>เงินมัดจำ</t>
  </si>
  <si>
    <t>เงินกู้ยืมระยะสั้นจากสถาบันการเงิน</t>
  </si>
  <si>
    <t>เจ้าหนี้การค้าและเจ้าหนี้หมุนเวียนอื่น</t>
  </si>
  <si>
    <t>ส่วนของเงินกู้ยืมระยะยาวจากสถาบันการเงินที่ถึงกำหนดชำระภายในหนึ่งปี</t>
  </si>
  <si>
    <t>ส่วนของเงินกู้ยืมระยะยาวจากบุคคลอื่นที่ถึงกำหนดชำระภายในหนึ่งปี</t>
  </si>
  <si>
    <t>ภาษีเงินได้นิติบุคคลค้างจ่าย</t>
  </si>
  <si>
    <t>เงินมัดจำและเงินรับล่วงหน้าจากลูกค้า</t>
  </si>
  <si>
    <t>ประมาณการหนี้สินจากการรับประกันการเช่าที่ถึงกำหนดชำระภายในหนึ่งปี</t>
  </si>
  <si>
    <t>เจ้าหนี้ไม่หมุนเวียนอื่น</t>
  </si>
  <si>
    <t>เงินกู้ยืมระยะยาวจากสถาบันการเงิน</t>
  </si>
  <si>
    <t>หนี้สินไม่หมุนเวียนอื่น</t>
  </si>
  <si>
    <t>(หุ้นสามัญจำนวน 691,710,880 หุ้น มูลค่า 5 บาทต่อหุ้น)</t>
  </si>
  <si>
    <t>(หุ้นสามัญจำนวน 500,651,065 หุ้น มูลค่า 5 บาทต่อหุ้น)</t>
  </si>
  <si>
    <t>รวมส่วนของบริษัทใหญ่</t>
  </si>
  <si>
    <t>ส่วนได้เสียที่ไม่มีอำนาจควบคุม</t>
  </si>
  <si>
    <t>รายได้จากการขายอสังหาริมทรัพย์</t>
  </si>
  <si>
    <t>รายได้จากการให้เช่าและบริการ</t>
  </si>
  <si>
    <t>รายได้จากการบริหารอสังหาริมทรัพย์</t>
  </si>
  <si>
    <t>รายได้จากการให้บริการด้านสุขภาพ</t>
  </si>
  <si>
    <t>กำไรจากการวัดมูลค่ายุติธรรมเงินลงทุนในบริษัทร่วมก่อนการซื้อธุรกิจ</t>
  </si>
  <si>
    <t>ต้นทุนขายอสังหาริมทรัพย์</t>
  </si>
  <si>
    <t>ต้นทุนการให้เช่าและบริการ</t>
  </si>
  <si>
    <t>ต้นทุนการบริหารอสังหาริมทรัพย์</t>
  </si>
  <si>
    <t>ต้นทุนการให้บริการด้านสุขภาพ</t>
  </si>
  <si>
    <t>ต้นทุนในการจัดจำหน่าย</t>
  </si>
  <si>
    <t>กำไรขาดทุนเบ็ดเสร็จรวมสำหรับปี</t>
  </si>
  <si>
    <t>รวมรายการที่จะไม่ถูกจัดประเภทใหม่ไว้ในกำไรหรือขาดทุนในภายหลัง</t>
  </si>
  <si>
    <t>กำไรขาดทุนเบ็ดเสร็จอื่นสำหรับปี - สุทธิจากภาษี</t>
  </si>
  <si>
    <t xml:space="preserve">    ส่วนที่เป็นของบริษัทใหญ่</t>
  </si>
  <si>
    <t xml:space="preserve">    ส่วนที่เป็นของส่วนได้เสียที่ไม่มีอำนาจควบคุม</t>
  </si>
  <si>
    <t>การแบ่งปันกำไรขาดทุนเบ็ดเสร็จรวม</t>
  </si>
  <si>
    <t>ส่วนของ</t>
  </si>
  <si>
    <t>ส่วนได้เสีย</t>
  </si>
  <si>
    <t>ที่ไม่มี</t>
  </si>
  <si>
    <t>ทุนที่ออกและ</t>
  </si>
  <si>
    <t>อำนาจ</t>
  </si>
  <si>
    <t>บริษัทใหญ่</t>
  </si>
  <si>
    <t>ควบคุม</t>
  </si>
  <si>
    <t xml:space="preserve">    กำไรขาดทุนเบ็ดเสร็จอื่น</t>
  </si>
  <si>
    <t xml:space="preserve">    เงินทุนที่ได้รับจากผู้ถือหุ้นและการจัดสรรส่วนทุนให้ผู้ถือหุ้น</t>
  </si>
  <si>
    <t xml:space="preserve">      ของบริษัทใหญ่</t>
  </si>
  <si>
    <t xml:space="preserve">        เงินปันผลให้ผู้ถือหุ้นของบริษัท</t>
  </si>
  <si>
    <t xml:space="preserve">    รวมเงินทุนที่ได้รับจากผู้ถือหุ้นและการจัดสรรส่วนทุนให้</t>
  </si>
  <si>
    <t xml:space="preserve">      ผู้ถือหุ้นของบริษัทใหญ่</t>
  </si>
  <si>
    <t xml:space="preserve">    การเปลี่ยนแปลงในส่วนได้เสียในบริษัทย่อย </t>
  </si>
  <si>
    <t xml:space="preserve">    การได้มาซึ่งส่วนได้เสียที่ไม่มีอำนาจควบคุมซึ่งอำนาจ</t>
  </si>
  <si>
    <t xml:space="preserve">      ควบคุมเปลี่ยนแปลง</t>
  </si>
  <si>
    <t xml:space="preserve">    รวมการเปลี่ยนแปลงในส่วนได้เสียในบริษัทย่อย</t>
  </si>
  <si>
    <t>กำไรขาดทุนเบ็ดเสร็จสำหรับปี</t>
  </si>
  <si>
    <t>กำไรขาดทุนเบ็ดเสร็จอื่น</t>
  </si>
  <si>
    <t>ขาดทุนจากการด้อยค่าของเงินลงทุน</t>
  </si>
  <si>
    <t>รายได้เงินปันผล</t>
  </si>
  <si>
    <t>เงินสดจ่ายเพื่อซื้อบริษัทย่อยสุทธิจากเงินสดที่ได้มา</t>
  </si>
  <si>
    <t>เงินสดจ่ายเพื่อซื้ออสังหาริมทรัพย์เพื่อการลงทุน</t>
  </si>
  <si>
    <t>เงินสดรับจากการออกหุ้นทุน</t>
  </si>
  <si>
    <t>เงินสดรับจากเงินกู้ยืมระยะสั้นจากสถาบันการเงิน</t>
  </si>
  <si>
    <t>เงินสดจ่ายเพื่อชำระเงินกู้ยืมระยะยาวจากสถาบันการเงิน</t>
  </si>
  <si>
    <t>เงินสดรับจากเงินกู้ยืมระยะยาวจากสถาบันการเงิน</t>
  </si>
  <si>
    <t>เงินสดจ่ายเพื่อชำระเงินกู้ยืมระยะสั้นจากกิจการอื่น</t>
  </si>
  <si>
    <t>รวมรายการที่อาจถูกจัดประเภทใหม่ไว้ในกำไรหรือขาดทุนในภายหลัง</t>
  </si>
  <si>
    <t>เงินสดจ่ายเพื่อชำระหุ้นกู้ระยะสั้น</t>
  </si>
  <si>
    <t>เงินสดจ่ายเพื่อชำระหุ้นกู้ระยะยาว</t>
  </si>
  <si>
    <t>เงินสดรับจากหุ้นกู้ระยะยาว</t>
  </si>
  <si>
    <t>ส่วนแบ่งกำไร</t>
  </si>
  <si>
    <t>ขาดทุนเบ็ดเสร็จอื่น</t>
  </si>
  <si>
    <t>กระแสเงินสดสุทธิ (ใช้ไปใน) ได้มาจากกิจกรรมลงทุน</t>
  </si>
  <si>
    <t>เงินสดจ่ายเพื่อชำระหนี้สินตามสัญญาเช่า</t>
  </si>
  <si>
    <t xml:space="preserve">    เพิ่มหุ้นสามัญ</t>
  </si>
  <si>
    <t>เงินมัดจำจ่ายตามสัญญาจะซื้อเงินลงทุน</t>
  </si>
  <si>
    <t>สินทรัพย์ที่เกิดจากสัญญา - หมุนเวียน</t>
  </si>
  <si>
    <t>ขาดทุนจากการวัดมูลค่าสินทรัพย์ทางการเงิน</t>
  </si>
  <si>
    <t xml:space="preserve">เงินให้กู้ยืมระยะสั้นแก่กิจการที่เกี่ยวข้องกัน </t>
  </si>
  <si>
    <t>กําไรจากการซื้อในราคาต่อรอง</t>
  </si>
  <si>
    <t xml:space="preserve">ค่าใช้จ่ายภาษีเงินได้ </t>
  </si>
  <si>
    <t>เงินสดรับจากเงินกู้ยืมระยะสั้นจากกิจการอื่น</t>
  </si>
  <si>
    <t>9, 10</t>
  </si>
  <si>
    <t>เงินกู้ยืมระยะสั้นจากบุคคลและกิจการอื่น</t>
  </si>
  <si>
    <t>เงินสดรับจากเงินทดรองจ่ายจากกิจการที่เกี่ยวข้องกัน</t>
  </si>
  <si>
    <t>รับโอนสินทรัพย์ทางการเงินไม่หมุนเวียนอื่นจากกิจการที่ไม่เกี่ยวข้องกัน</t>
  </si>
  <si>
    <t>เงินสดรับจากการจำหน่ายเงินลงทุนในบริษัทย่อย</t>
  </si>
  <si>
    <t>เงินสดจ่ายเพื่อซื้อที่ดิน อาคารและอุปกรณ์และสินทรัพย์ไม่มีตัวตน</t>
  </si>
  <si>
    <t>การได้มาซึ่งส่วนได้เสียที่ไม่มีอำนาจควบคุม</t>
  </si>
  <si>
    <t>โอนอสังหาริมทรัพย์เพื่อการลงทุนไปเป็นที่ดิน อาคารและอุปกรณ์</t>
  </si>
  <si>
    <t>โอนสินค้าคงเหลือไปเป็นที่ดิน อาคารและอุปกรณ์</t>
  </si>
  <si>
    <t>กระแสเงินสดสุทธิ (ใช้ไปใน) ได้มาจากการดำเนินงาน</t>
  </si>
  <si>
    <t xml:space="preserve">กระแสเงินสดสุทธิ (ใช้ไปใน) ได้มาจากกิจกรรมดำเนินงาน </t>
  </si>
  <si>
    <t>เงินสดจ่ายต้นทุนการออกเงินกู้ยืมระยะยาว</t>
  </si>
  <si>
    <t>เงินสดจ่ายต้นทุนการออกหุ้นกู้ระยะยาว</t>
  </si>
  <si>
    <t>กำไรจากการจำหน่ายเงินลงทุนในบริษัทร่วม</t>
  </si>
  <si>
    <t>เจ้าหนี้จากการซื้ออสังหาริมทรัพย์เพื่อการลงทุน</t>
  </si>
  <si>
    <t>เจ้าหนี้จากการซื้อสินทรัพย์ไม่มีตัวตน</t>
  </si>
  <si>
    <t xml:space="preserve">งบการเปลี่ยนแปลงส่วนของผู้ถือหุ้น </t>
  </si>
  <si>
    <t xml:space="preserve">งบการเปลี่ยนแปลงส่วนของผู้ถือหุ้น  </t>
  </si>
  <si>
    <t>งบการเปลี่ยนแปลงส่วนของผู้ถือหุ้น</t>
  </si>
  <si>
    <t xml:space="preserve">งบฐานะการเงิน  </t>
  </si>
  <si>
    <t>สำหรับปีสิ้นสุดวันที่ 31 ธันวาคม 2567</t>
  </si>
  <si>
    <t>ยอดคงเหลือ ณ วันที่ 1 มกราคม 2567</t>
  </si>
  <si>
    <t>ยอดคงเหลือ ณ วันที่ 31 ธันวาคม 2567</t>
  </si>
  <si>
    <t>(ปรับปรุงใหม่)</t>
  </si>
  <si>
    <t>เงินกู้ยืมระยะสั้นจากบุคคลและกิจการที่เกี่ยวข้องกัน</t>
  </si>
  <si>
    <t>เงินทดรองจ่ายจากกิจการอื่น</t>
  </si>
  <si>
    <t>เจ้าหนี้สัญญาโอนสิทธิในการรับรายรับที่ถึงกำหนดชำระภายในหนึ่งปี</t>
  </si>
  <si>
    <t>รายได้จากกิจการที่เกี่ยวข้องกัน</t>
  </si>
  <si>
    <t>กำไรสุทธิจากเงินลงทุน</t>
  </si>
  <si>
    <t>กำไรจากการจำหน่ายเงินลงทุนในบริษัทย่อย</t>
  </si>
  <si>
    <t>ค่าใช้จ่ายอื่น</t>
  </si>
  <si>
    <t>(ขาดทุน) กำไรจากกิจกรรมดำเนินงาน</t>
  </si>
  <si>
    <t>ผลขาดทุนด้านเครดิตที่คาดว่าจะเกิดขึ้น</t>
  </si>
  <si>
    <t>(ขาดทุน) กำไรก่อนภาษีเงินได้</t>
  </si>
  <si>
    <t>(ขาดทุน) กำไรสำหรับปี</t>
  </si>
  <si>
    <t xml:space="preserve">    ผ่านกำไรขาดทุนเบ็ดเสร็จอื่น</t>
  </si>
  <si>
    <t>กำไรจากเงินลงทุนในตราสารทุนที่กำหนดให้วัดมูลค่าด้วยมูลค่ายุติธรรม</t>
  </si>
  <si>
    <t>การแบ่งปัน (ขาดทุน) กำไร</t>
  </si>
  <si>
    <t>ยุติธรรม</t>
  </si>
  <si>
    <t>สำรอง</t>
  </si>
  <si>
    <t xml:space="preserve">    กำไร (ขาดทุน) สำหรับปี (ปรับปรุงใหม่)</t>
  </si>
  <si>
    <t>การแปลงค่า</t>
  </si>
  <si>
    <t xml:space="preserve">    ขาดทุนสำหรับปี</t>
  </si>
  <si>
    <t>เงินฝากสถาบันการเงินที่มีข้อจำกัดในการเบิกถอนเพิ่มขึ้น</t>
  </si>
  <si>
    <t>รายได้จากการลงทุน</t>
  </si>
  <si>
    <t>ขาดทุนสุทธิจากเงินลงทุน</t>
  </si>
  <si>
    <t>ปรับรายการที่กระทบ (ขาดทุน) กำไรเป็นเงินสดรับ (จ่าย)</t>
  </si>
  <si>
    <t>5, 15</t>
  </si>
  <si>
    <t xml:space="preserve">กำไร (ขาดทุน) สะสม </t>
  </si>
  <si>
    <r>
      <t xml:space="preserve">(ขาดทุน) กำไรต่อหุ้นขั้นพื้นฐาน </t>
    </r>
    <r>
      <rPr>
        <b/>
        <i/>
        <sz val="15"/>
        <color theme="1"/>
        <rFont val="Angsana New"/>
        <family val="1"/>
      </rPr>
      <t>(บาท)</t>
    </r>
  </si>
  <si>
    <t>การเปลี่ยนแปลง</t>
  </si>
  <si>
    <t>ในมูลค่า</t>
  </si>
  <si>
    <t xml:space="preserve">        ควบคุมเปลี่ยนแปลง</t>
  </si>
  <si>
    <t>การเปลี่ยนแปลงในสินทรัพย์และหนี้สินดำเนินงาน (ต่อ)</t>
  </si>
  <si>
    <t>กระแสเงินสดจากกิจกรรมจัดหาเงิน (ต่อ)</t>
  </si>
  <si>
    <t>4, 5</t>
  </si>
  <si>
    <t>เงินฝากธนาคารที่มีภาระค้ำประกัน</t>
  </si>
  <si>
    <t>หนี้สินภาษีเงินได้รอการตัดบัญชี</t>
  </si>
  <si>
    <t>องค์ประกอบอื่น
ของส่วนของ
ผู้ถือหุ้น</t>
  </si>
  <si>
    <t>8, 14</t>
  </si>
  <si>
    <t>10, 14</t>
  </si>
  <si>
    <t>11, 14</t>
  </si>
  <si>
    <t>(ขาดทุน) กำไรสำหรับปีจากการดำเนินงานต่อเนื่อง</t>
  </si>
  <si>
    <t>(ขาดทุน) กำไรสำหรับปีจากการดำเนินงานที่ยกเลิก - สุทธิจากภาษี</t>
  </si>
  <si>
    <t>กำไรเบ็ดเสร็จอื่นสำหรับปีจากการดำเนินงานที่ยกเลิก - สุทธิจากภาษี</t>
  </si>
  <si>
    <t>ค่าใช้จ่ายภาษีเงินได้จากการดำเนินงานที่ยกเลิก</t>
  </si>
  <si>
    <t xml:space="preserve">    การดำเนินงานต่อเนื่อง</t>
  </si>
  <si>
    <t xml:space="preserve">    การดำเนินงานที่ยกเลิก</t>
  </si>
  <si>
    <t xml:space="preserve">     เงินทุนที่ได้รับจากผู้ถือหุ้นและการจัดสรรส่วนทุนให้ผู้ถือหุ้น</t>
  </si>
  <si>
    <t>ในมูลค่ายุติธรรม</t>
  </si>
  <si>
    <t xml:space="preserve">          ผู้ถือหุ้น</t>
  </si>
  <si>
    <t xml:space="preserve">        เพิ่มหุ้นสามัญ</t>
  </si>
  <si>
    <t xml:space="preserve">    การสูญเสียการควบคุมในบริษัทย่อย</t>
  </si>
  <si>
    <t>โอนไปกำไรสะสม</t>
  </si>
  <si>
    <t>เงินทดรองจ่ายแก่กิจการที่เกี่ยวข้องกัน</t>
  </si>
  <si>
    <t>เงินทดรองจ่ายจากบุคคลและกิจการที่เกี่ยวข้องกัน</t>
  </si>
  <si>
    <t>(กำไร) ขาดทุนจากการจำหน่ายเงินลงทุนในบริษัทย่อย</t>
  </si>
  <si>
    <t>ขาดทุนจากการจำหน่ายเงินลงทุนในบริษัทย่อย</t>
  </si>
  <si>
    <t>ขาดทุนจากการจำหน่ายเงินลงทุนในบริษัทร่วม</t>
  </si>
  <si>
    <t>(กำไร) ขาดทุนจากการจำหน่ายเงินลงทุนในบริษัทร่วม</t>
  </si>
  <si>
    <t>รายได้ค่าบริการค้างรับ</t>
  </si>
  <si>
    <t>ขาดทุน (กำไร) จากการตัดจำหน่ายสินทรัพย์สิทธิการใช้</t>
  </si>
  <si>
    <t>เงินทดรองจ่ายจากกิจการที่เกี่ยวข้องกัน</t>
  </si>
  <si>
    <t>เงินสดรับจากการจำหน่ายเงินลงทุนในบริษัทร่วม</t>
  </si>
  <si>
    <t>เงินให้กู้ยืมระยะสั้นแก่กิจการที่เกี่ยวข้องกัน</t>
  </si>
  <si>
    <t>ลูกหนี้จากการขายเงินลงทุนในบริษัทร่วม</t>
  </si>
  <si>
    <t>เจ้าหนี้จากการซื้อเงินลงทุนในบริษัทร่วม</t>
  </si>
  <si>
    <t>กำไรจากการประมาณการตามหลักคณิตศาสตร์ประกันภัย</t>
  </si>
  <si>
    <t xml:space="preserve">    สำหรับโครงการผลประโยชน์พนักงาน</t>
  </si>
  <si>
    <t>เงินสดจ่ายจากเงินกู้ยืมระยะยาวจากกิจการอื่น</t>
  </si>
  <si>
    <t>9, 14</t>
  </si>
  <si>
    <t>ประมาณการหนี้สินหมุนเวียนสำหรับผลประโยชน์พนักงาน</t>
  </si>
  <si>
    <t>10, 15</t>
  </si>
  <si>
    <t>4, 9</t>
  </si>
  <si>
    <t>ขาดทุนจากการด้อยค่าของค่าความนิยม</t>
  </si>
  <si>
    <t>เงินสดรับจากเงินกู้ยืมระยะสั้นจากบุคคลและกิจการที่เกี่ยวข้องกัน</t>
  </si>
  <si>
    <t>เจ้าหนี้จากการซื้อที่ดิน อาคารและอุปกรณ์</t>
  </si>
  <si>
    <t>กำไรจากการจำหน่ายอสังหาริมทรัพย์เพื่อการลงทุน</t>
  </si>
  <si>
    <t>กำไรจากการยกเลิกการรับรู้รายการหนี้สินทางการเงิน</t>
  </si>
  <si>
    <t>ประมาณการหนี้สินจากการรับประกันค่าเช่า</t>
  </si>
  <si>
    <t>เงินสดรับจากการเปลี่ยนแปลงส่วนได้เสียในความเป็นเจ้าของในบริษัทย่อย</t>
  </si>
  <si>
    <t xml:space="preserve">   ที่ไม่ได้มีผลทำให้สูญเสียการควบคุม</t>
  </si>
  <si>
    <t xml:space="preserve">   ที่มีผลทำให้สูญเสียการควบคุม</t>
  </si>
  <si>
    <t>เงินสดรับจากการจำหน่ายอสังหาริมทรัพย์เพื่อการลงทุน</t>
  </si>
  <si>
    <t>เงินสดรับจากเงินกู้ยืมระยะยาวจากกิจการอื่น</t>
  </si>
  <si>
    <t>เงินสดรับเจ้าหนี้สัญญาโอนสิทธิในการรับรายรับ</t>
  </si>
  <si>
    <t>เงินจ่ายรับเจ้าหนี้สัญญาโอนสิทธิในการรับรายรับ</t>
  </si>
  <si>
    <t>เงินสดลดลงจากการสูญเสียอำนาจควบคุม</t>
  </si>
  <si>
    <t>สินทรัพย์ไม่หมุนเวียนที่ถือไว้เพื่อขาย</t>
  </si>
  <si>
    <t>ขาดทุนจากการด้อยค่าของสินทรัพย์สิทธิการใช้</t>
  </si>
  <si>
    <t>เงินลงทุนในบริษัทร่วม</t>
  </si>
  <si>
    <t>การดำเนินงานต่อเนื่อง</t>
  </si>
  <si>
    <t>ส่วนแบ่งกำไรขาดทุนเบ็ดเสร็จอื่นของบริษัทร่วมที่ใช้วิธีส่วนได้เสีย</t>
  </si>
  <si>
    <t>ส่วนแบ่งกำไรของบริษัทร่วมที่ใช้วิธีส่วนได้เสีย</t>
  </si>
  <si>
    <t>การตัดรายการขาลงกับบริษัทร่วม</t>
  </si>
  <si>
    <t>4, 5, 21</t>
  </si>
  <si>
    <t>การดำเนินงานที่ยกเลิก</t>
  </si>
  <si>
    <t>เงินจ่ายล่วงหน้าค่าอสังหาริมทรัพย์เพื่อการลงทุน</t>
  </si>
  <si>
    <t>เงินจ่ายล่วงหน้าค่าซื้ออุปกรณ์</t>
  </si>
  <si>
    <t>สินทรัพย์สิทธิการใช้</t>
  </si>
  <si>
    <t>เงินมัดจำตามสัญญาซื้อเงินลงทุน</t>
  </si>
  <si>
    <t>กำไรจากอัตราแลกเปลี่ยน</t>
  </si>
  <si>
    <t>(กำไร) ขาดทุนสุทธิจากเงินลงทุน</t>
  </si>
  <si>
    <t>เงินสดและรายการเทียบเท่าเงินสด (ลดลง) เพิ่มขึ้นสุทธิ</t>
  </si>
  <si>
    <t xml:space="preserve">(ขาดทุนสะสม) ยังไม่ได้จัดสรร </t>
  </si>
  <si>
    <t>ขาดทุนจากการดำเนินงานที่ยกเลิก - สุทธิจากภาษี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</si>
</sst>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41" formatCode="_(* #,##0_);_(* \(#,##0\);_(* &quot;-&quot;_);_(@_)"/>
    <numFmt numFmtId="44" formatCode="_(&quot;$&quot;* #,##0.00_);_(&quot;$&quot;* \(#,##0.00\);_(&quot;$&quot;* &quot;-&quot;??_);_(@_)"/>
    <numFmt numFmtId="43" formatCode="_(* #,##0.00_);_(* \(#,##0.00\);_(* &quot;-&quot;??_);_(@_)"/>
    <numFmt numFmtId="164" formatCode="_-* #,##0.00_-;\-* #,##0.00_-;_-* &quot;-&quot;??_-;_-@_-"/>
    <numFmt numFmtId="165" formatCode="_(* #,##0_);_(* \(#,##0\);_(* &quot;-&quot;??_);_(@_)"/>
    <numFmt numFmtId="166" formatCode="\-"/>
    <numFmt numFmtId="167" formatCode="_(* #,##0.000_);_(* \(#,##0.000\);_(* &quot;-&quot;???_);_(@_)"/>
    <numFmt numFmtId="168" formatCode="_(* #,##0_);_(* \(#,##0\);_(* &quot;-&quot;???_);_(@_)"/>
    <numFmt numFmtId="169" formatCode="_*#,###_-;\(#,###\)_-;_-* &quot;-&quot;??_-;_-@_-"/>
    <numFmt numFmtId="170" formatCode="_ * #,##0.00_ ;_ * \-#,##0.00_ ;_ * &quot;-&quot;??_ ;_ @_ "/>
    <numFmt numFmtId="171" formatCode="* \(#,##0\);* #,##0_);&quot;-&quot;??_);@"/>
    <numFmt numFmtId="172" formatCode="* #,##0_);* \(#,##0\);&quot;-&quot;??_);@"/>
    <numFmt numFmtId="173" formatCode="_(* #,##0.00_);_(* \(#,##0.00\);_(* &quot;-&quot;_);_(@_)"/>
    <numFmt numFmtId="174" formatCode="0.0000%"/>
    <numFmt numFmtId="175" formatCode="#,##0;\(#,##0\)"/>
    <numFmt numFmtId="176" formatCode="\$#,##0.00;\(\$#,##0.00\)"/>
    <numFmt numFmtId="177" formatCode="\$#,##0;\(\$#,##0\)"/>
  </numFmts>
  <fonts count="37">
    <font>
      <sz val="14"/>
      <name val="AngsanaUPC"/>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4"/>
      <name val="Angsana New"/>
      <family val="1"/>
    </font>
    <font>
      <b/>
      <sz val="14"/>
      <name val="Angsana New"/>
      <family val="1"/>
    </font>
    <font>
      <sz val="14"/>
      <name val="AngsanaUPC"/>
      <family val="1"/>
    </font>
    <font>
      <sz val="10"/>
      <name val="Arial"/>
      <family val="2"/>
    </font>
    <font>
      <sz val="10"/>
      <name val="ApFont"/>
    </font>
    <font>
      <sz val="14"/>
      <name val="Angsana New"/>
      <family val="1"/>
      <charset val="222"/>
    </font>
    <font>
      <sz val="10"/>
      <name val="Times New Roman"/>
      <family val="1"/>
    </font>
    <font>
      <sz val="7"/>
      <name val="Small Fonts"/>
      <family val="2"/>
    </font>
    <font>
      <b/>
      <sz val="14"/>
      <name val="AngsanaUPC"/>
      <family val="1"/>
    </font>
    <font>
      <sz val="11"/>
      <color theme="1"/>
      <name val="Calibri"/>
      <family val="2"/>
      <charset val="222"/>
      <scheme val="minor"/>
    </font>
    <font>
      <b/>
      <sz val="16"/>
      <name val="Angsana New"/>
      <family val="1"/>
    </font>
    <font>
      <sz val="16"/>
      <name val="Angsana New"/>
      <family val="1"/>
    </font>
    <font>
      <b/>
      <sz val="15"/>
      <name val="Angsana New"/>
      <family val="1"/>
    </font>
    <font>
      <sz val="15"/>
      <name val="Angsana New"/>
      <family val="1"/>
    </font>
    <font>
      <i/>
      <sz val="15"/>
      <name val="Angsana New"/>
      <family val="1"/>
    </font>
    <font>
      <sz val="15"/>
      <color theme="1"/>
      <name val="Angsana New"/>
      <family val="1"/>
    </font>
    <font>
      <b/>
      <i/>
      <sz val="15"/>
      <name val="Angsana New"/>
      <family val="1"/>
    </font>
    <font>
      <i/>
      <sz val="14"/>
      <name val="Angsana New"/>
      <family val="1"/>
    </font>
    <font>
      <i/>
      <sz val="15"/>
      <color theme="1"/>
      <name val="Angsana New"/>
      <family val="1"/>
    </font>
    <font>
      <b/>
      <sz val="15"/>
      <color theme="1"/>
      <name val="Angsana New"/>
      <family val="1"/>
    </font>
    <font>
      <b/>
      <i/>
      <sz val="14"/>
      <name val="Angsana New"/>
      <family val="1"/>
    </font>
    <font>
      <b/>
      <i/>
      <sz val="15"/>
      <color theme="1"/>
      <name val="Angsana New"/>
      <family val="1"/>
    </font>
    <font>
      <sz val="16"/>
      <name val="Arial"/>
      <family val="2"/>
    </font>
    <font>
      <sz val="15"/>
      <name val="Arial"/>
      <family val="2"/>
    </font>
    <font>
      <sz val="15"/>
      <name val="AngsanaUPC"/>
      <family val="1"/>
    </font>
    <font>
      <sz val="16"/>
      <color theme="1"/>
      <name val="Angsana New"/>
      <family val="1"/>
    </font>
    <font>
      <sz val="10"/>
      <name val="Arial"/>
      <family val="2"/>
    </font>
    <font>
      <sz val="15"/>
      <color theme="0"/>
      <name val="Angsana New"/>
      <family val="1"/>
    </font>
    <font>
      <b/>
      <sz val="17"/>
      <name val="Angsana New"/>
      <family val="1"/>
    </font>
    <font>
      <b/>
      <sz val="12"/>
      <name val="Angsana New"/>
      <family val="1"/>
    </font>
    <font>
      <sz val="12"/>
      <name val="Angsana New"/>
      <family val="1"/>
    </font>
  </fonts>
  <fills count="2">
    <fill>
      <patternFill patternType="none"/>
    </fill>
    <fill>
      <patternFill patternType="gray125"/>
    </fill>
  </fills>
  <borders count="10">
    <border>
      <left/>
      <right/>
      <top/>
      <bottom/>
      <diagonal/>
    </border>
    <border>
      <left/>
      <right/>
      <top style="thin">
        <color indexed="64"/>
      </top>
      <bottom/>
      <diagonal/>
    </border>
    <border>
      <left/>
      <right/>
      <top style="thin">
        <color indexed="64"/>
      </top>
      <bottom style="double">
        <color indexed="64"/>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right/>
      <top/>
      <bottom style="thin">
        <color indexed="64"/>
      </bottom>
      <diagonal/>
    </border>
    <border>
      <left/>
      <right/>
      <top style="thin">
        <color indexed="64"/>
      </top>
      <bottom style="thin">
        <color indexed="64"/>
      </bottom>
      <diagonal/>
    </border>
    <border>
      <left/>
      <right/>
      <top/>
      <bottom style="double">
        <color indexed="64"/>
      </bottom>
      <diagonal/>
    </border>
    <border>
      <left/>
      <right/>
      <top/>
      <bottom style="thin">
        <color rgb="FF000000"/>
      </bottom>
      <diagonal/>
    </border>
  </borders>
  <cellStyleXfs count="99">
    <xf numFmtId="0" fontId="0" fillId="0" borderId="0"/>
    <xf numFmtId="43" fontId="8" fillId="0" borderId="0" applyFont="0" applyFill="0" applyBorder="0" applyAlignment="0" applyProtection="0"/>
    <xf numFmtId="43" fontId="8"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 fontId="10" fillId="0" borderId="0" applyFont="0" applyFill="0" applyBorder="0" applyAlignment="0" applyProtection="0"/>
    <xf numFmtId="43" fontId="9" fillId="0" borderId="0" applyFont="0" applyFill="0" applyBorder="0" applyAlignment="0" applyProtection="0"/>
    <xf numFmtId="170" fontId="12" fillId="0" borderId="0" applyFont="0" applyFill="0" applyBorder="0" applyAlignment="0" applyProtection="0"/>
    <xf numFmtId="4" fontId="10" fillId="0" borderId="0" applyFont="0" applyFill="0" applyBorder="0" applyAlignment="0" applyProtection="0"/>
    <xf numFmtId="171" fontId="12" fillId="0" borderId="0" applyFill="0" applyBorder="0" applyProtection="0"/>
    <xf numFmtId="171" fontId="12" fillId="0" borderId="1" applyFill="0" applyProtection="0"/>
    <xf numFmtId="171" fontId="12" fillId="0" borderId="2" applyFill="0" applyProtection="0"/>
    <xf numFmtId="172" fontId="12" fillId="0" borderId="0" applyFill="0" applyBorder="0" applyProtection="0"/>
    <xf numFmtId="172" fontId="12" fillId="0" borderId="1" applyFill="0" applyProtection="0"/>
    <xf numFmtId="172" fontId="12" fillId="0" borderId="2" applyFill="0" applyProtection="0"/>
    <xf numFmtId="37" fontId="13" fillId="0" borderId="0"/>
    <xf numFmtId="0" fontId="8" fillId="0" borderId="0"/>
    <xf numFmtId="0" fontId="8" fillId="0" borderId="0"/>
    <xf numFmtId="0" fontId="11" fillId="0" borderId="0"/>
    <xf numFmtId="0" fontId="8" fillId="0" borderId="0"/>
    <xf numFmtId="0" fontId="8" fillId="0" borderId="0"/>
    <xf numFmtId="0" fontId="8" fillId="0" borderId="0"/>
    <xf numFmtId="0" fontId="9" fillId="0" borderId="0"/>
    <xf numFmtId="0" fontId="9" fillId="0" borderId="0"/>
    <xf numFmtId="0" fontId="9" fillId="0" borderId="0"/>
    <xf numFmtId="0" fontId="8" fillId="0" borderId="0"/>
    <xf numFmtId="0" fontId="8" fillId="0" borderId="0"/>
    <xf numFmtId="0" fontId="1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5" fillId="0" borderId="0"/>
    <xf numFmtId="0" fontId="5" fillId="0" borderId="0"/>
    <xf numFmtId="0" fontId="19" fillId="0" borderId="0"/>
    <xf numFmtId="0" fontId="4" fillId="0" borderId="0"/>
    <xf numFmtId="0" fontId="3" fillId="0" borderId="0"/>
    <xf numFmtId="0" fontId="2" fillId="0" borderId="0"/>
    <xf numFmtId="9" fontId="8" fillId="0" borderId="0" applyFont="0" applyFill="0" applyBorder="0" applyAlignment="0" applyProtection="0"/>
    <xf numFmtId="0" fontId="32" fillId="0" borderId="0"/>
    <xf numFmtId="0" fontId="9" fillId="0" borderId="0"/>
    <xf numFmtId="37" fontId="9" fillId="0" borderId="0"/>
    <xf numFmtId="43" fontId="8" fillId="0" borderId="0" applyFont="0" applyFill="0" applyBorder="0" applyAlignment="0" applyProtection="0"/>
    <xf numFmtId="0" fontId="8" fillId="0" borderId="0"/>
    <xf numFmtId="4" fontId="10" fillId="0" borderId="0" applyFont="0" applyFill="0" applyBorder="0" applyAlignment="0" applyProtection="0"/>
    <xf numFmtId="0" fontId="8" fillId="0" borderId="0"/>
    <xf numFmtId="43" fontId="9"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9" fillId="0" borderId="0"/>
    <xf numFmtId="43" fontId="1" fillId="0" borderId="0" applyFont="0" applyFill="0" applyBorder="0" applyAlignment="0" applyProtection="0"/>
    <xf numFmtId="0" fontId="9" fillId="0" borderId="0"/>
    <xf numFmtId="164" fontId="15" fillId="0" borderId="0" applyFont="0" applyFill="0" applyBorder="0" applyAlignment="0" applyProtection="0"/>
    <xf numFmtId="9" fontId="15" fillId="0" borderId="0" applyFont="0" applyFill="0" applyBorder="0" applyAlignment="0" applyProtection="0"/>
    <xf numFmtId="9" fontId="9" fillId="0" borderId="0" applyFont="0" applyFill="0" applyBorder="0" applyAlignment="0" applyProtection="0"/>
    <xf numFmtId="43" fontId="9" fillId="0" borderId="0" applyFont="0" applyFill="0" applyBorder="0" applyAlignment="0" applyProtection="0"/>
    <xf numFmtId="0" fontId="9" fillId="0" borderId="0"/>
    <xf numFmtId="0" fontId="8" fillId="0" borderId="0"/>
    <xf numFmtId="0" fontId="1" fillId="0" borderId="0"/>
    <xf numFmtId="43" fontId="1" fillId="0" borderId="0" applyFont="0" applyFill="0" applyBorder="0" applyAlignment="0" applyProtection="0"/>
    <xf numFmtId="0" fontId="1" fillId="0" borderId="0"/>
    <xf numFmtId="9" fontId="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 fillId="0" borderId="0" applyFont="0" applyFill="0" applyBorder="0" applyAlignment="0" applyProtection="0"/>
    <xf numFmtId="0" fontId="9" fillId="0" borderId="0"/>
    <xf numFmtId="43" fontId="1" fillId="0" borderId="0" applyFont="0" applyFill="0" applyBorder="0" applyAlignment="0" applyProtection="0"/>
    <xf numFmtId="44" fontId="1" fillId="0" borderId="0" applyFont="0" applyFill="0" applyBorder="0" applyAlignment="0" applyProtection="0"/>
    <xf numFmtId="0" fontId="1" fillId="0" borderId="0"/>
    <xf numFmtId="9" fontId="9"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1" fillId="0" borderId="0"/>
    <xf numFmtId="175" fontId="12" fillId="0" borderId="0"/>
    <xf numFmtId="176" fontId="12" fillId="0" borderId="0"/>
    <xf numFmtId="177" fontId="12" fillId="0" borderId="0"/>
    <xf numFmtId="0" fontId="8" fillId="0" borderId="0"/>
    <xf numFmtId="0" fontId="8" fillId="0" borderId="0"/>
    <xf numFmtId="0" fontId="11" fillId="0" borderId="0"/>
    <xf numFmtId="0" fontId="11" fillId="0" borderId="0"/>
    <xf numFmtId="9" fontId="11" fillId="0" borderId="0" applyFont="0" applyFill="0" applyBorder="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9" fillId="0" borderId="0"/>
    <xf numFmtId="0" fontId="9" fillId="0" borderId="0"/>
    <xf numFmtId="0" fontId="9" fillId="0" borderId="0"/>
    <xf numFmtId="0" fontId="9" fillId="0" borderId="0"/>
  </cellStyleXfs>
  <cellXfs count="329">
    <xf numFmtId="0" fontId="0" fillId="0" borderId="0" xfId="0"/>
    <xf numFmtId="0" fontId="14" fillId="0" borderId="0" xfId="0" applyFont="1" applyAlignment="1">
      <alignment vertical="top" wrapText="1"/>
    </xf>
    <xf numFmtId="0" fontId="0" fillId="0" borderId="0" xfId="0" applyAlignment="1">
      <alignment vertical="top" wrapText="1"/>
    </xf>
    <xf numFmtId="0" fontId="0" fillId="0" borderId="3" xfId="0" applyBorder="1" applyAlignment="1">
      <alignment vertical="top" wrapText="1"/>
    </xf>
    <xf numFmtId="0" fontId="0" fillId="0" borderId="4" xfId="0" applyBorder="1" applyAlignment="1">
      <alignment vertical="top" wrapText="1"/>
    </xf>
    <xf numFmtId="0" fontId="14" fillId="0" borderId="0" xfId="0" applyFont="1" applyAlignment="1">
      <alignment horizontal="center" vertical="top" wrapText="1"/>
    </xf>
    <xf numFmtId="0" fontId="0" fillId="0" borderId="0" xfId="0" applyAlignment="1">
      <alignment horizontal="center" vertical="top" wrapText="1"/>
    </xf>
    <xf numFmtId="0" fontId="0" fillId="0" borderId="4" xfId="0" applyBorder="1" applyAlignment="1">
      <alignment horizontal="center" vertical="top" wrapText="1"/>
    </xf>
    <xf numFmtId="0" fontId="0" fillId="0" borderId="5" xfId="0" applyBorder="1" applyAlignment="1">
      <alignment horizontal="center" vertical="top" wrapText="1"/>
    </xf>
    <xf numFmtId="41" fontId="6" fillId="0" borderId="0" xfId="1" applyNumberFormat="1" applyFont="1" applyFill="1" applyBorder="1" applyAlignment="1">
      <alignment horizontal="center" vertical="center"/>
    </xf>
    <xf numFmtId="165" fontId="6" fillId="0" borderId="0" xfId="1" applyNumberFormat="1" applyFont="1" applyFill="1" applyBorder="1" applyAlignment="1">
      <alignment vertical="center"/>
    </xf>
    <xf numFmtId="0" fontId="6" fillId="0" borderId="0" xfId="17" applyFont="1" applyAlignment="1">
      <alignment vertical="center"/>
    </xf>
    <xf numFmtId="0" fontId="6" fillId="0" borderId="0" xfId="22" applyFont="1" applyAlignment="1">
      <alignment vertical="center"/>
    </xf>
    <xf numFmtId="0" fontId="17" fillId="0" borderId="0" xfId="17" applyFont="1" applyAlignment="1">
      <alignment vertical="center"/>
    </xf>
    <xf numFmtId="0" fontId="19" fillId="0" borderId="0" xfId="17" applyFont="1" applyAlignment="1">
      <alignment vertical="center"/>
    </xf>
    <xf numFmtId="0" fontId="18" fillId="0" borderId="0" xfId="17" applyFont="1" applyAlignment="1">
      <alignment vertical="center"/>
    </xf>
    <xf numFmtId="0" fontId="20" fillId="0" borderId="0" xfId="17" applyFont="1" applyAlignment="1">
      <alignment vertical="center"/>
    </xf>
    <xf numFmtId="0" fontId="19" fillId="0" borderId="0" xfId="17" applyFont="1" applyAlignment="1">
      <alignment horizontal="center" vertical="center"/>
    </xf>
    <xf numFmtId="0" fontId="21" fillId="0" borderId="0" xfId="17" applyFont="1" applyAlignment="1">
      <alignment horizontal="center" vertical="center"/>
    </xf>
    <xf numFmtId="0" fontId="22" fillId="0" borderId="0" xfId="17" applyFont="1" applyAlignment="1">
      <alignment vertical="center"/>
    </xf>
    <xf numFmtId="165" fontId="19" fillId="0" borderId="0" xfId="1" applyNumberFormat="1" applyFont="1" applyFill="1" applyAlignment="1">
      <alignment horizontal="right" vertical="center"/>
    </xf>
    <xf numFmtId="165" fontId="19" fillId="0" borderId="0" xfId="1" applyNumberFormat="1" applyFont="1" applyFill="1" applyBorder="1" applyAlignment="1">
      <alignment horizontal="right" vertical="center"/>
    </xf>
    <xf numFmtId="165" fontId="19" fillId="0" borderId="0" xfId="1" applyNumberFormat="1" applyFont="1" applyFill="1" applyAlignment="1">
      <alignment horizontal="right" vertical="top"/>
    </xf>
    <xf numFmtId="165" fontId="18" fillId="0" borderId="7" xfId="1" applyNumberFormat="1" applyFont="1" applyFill="1" applyBorder="1" applyAlignment="1">
      <alignment horizontal="right" vertical="center"/>
    </xf>
    <xf numFmtId="165" fontId="18" fillId="0" borderId="0" xfId="1" applyNumberFormat="1" applyFont="1" applyFill="1" applyAlignment="1">
      <alignment horizontal="right" vertical="center"/>
    </xf>
    <xf numFmtId="165" fontId="19" fillId="0" borderId="0" xfId="1" applyNumberFormat="1" applyFont="1" applyFill="1" applyAlignment="1">
      <alignment vertical="center"/>
    </xf>
    <xf numFmtId="165" fontId="19" fillId="0" borderId="0" xfId="1" applyNumberFormat="1" applyFont="1" applyFill="1" applyBorder="1" applyAlignment="1">
      <alignment vertical="center"/>
    </xf>
    <xf numFmtId="0" fontId="20" fillId="0" borderId="0" xfId="22" applyFont="1" applyAlignment="1">
      <alignment horizontal="center" vertical="center"/>
    </xf>
    <xf numFmtId="165" fontId="18" fillId="0" borderId="7" xfId="1" applyNumberFormat="1" applyFont="1" applyFill="1" applyBorder="1" applyAlignment="1">
      <alignment vertical="center"/>
    </xf>
    <xf numFmtId="165" fontId="18" fillId="0" borderId="0" xfId="1" applyNumberFormat="1" applyFont="1" applyFill="1" applyAlignment="1">
      <alignment vertical="center"/>
    </xf>
    <xf numFmtId="165" fontId="18" fillId="0" borderId="0" xfId="1" applyNumberFormat="1" applyFont="1" applyFill="1" applyBorder="1" applyAlignment="1">
      <alignment vertical="center"/>
    </xf>
    <xf numFmtId="165" fontId="18" fillId="0" borderId="8" xfId="1" applyNumberFormat="1" applyFont="1" applyFill="1" applyBorder="1" applyAlignment="1">
      <alignment vertical="center"/>
    </xf>
    <xf numFmtId="165" fontId="19" fillId="0" borderId="0" xfId="17" applyNumberFormat="1" applyFont="1" applyAlignment="1">
      <alignment vertical="center"/>
    </xf>
    <xf numFmtId="165" fontId="19" fillId="0" borderId="0" xfId="1" applyNumberFormat="1" applyFont="1" applyFill="1" applyAlignment="1">
      <alignment horizontal="center" vertical="center"/>
    </xf>
    <xf numFmtId="0" fontId="19" fillId="0" borderId="0" xfId="22" applyFont="1" applyAlignment="1">
      <alignment horizontal="center" vertical="center"/>
    </xf>
    <xf numFmtId="165" fontId="18" fillId="0" borderId="7" xfId="1" applyNumberFormat="1" applyFont="1" applyFill="1" applyBorder="1" applyAlignment="1">
      <alignment horizontal="center" vertical="center"/>
    </xf>
    <xf numFmtId="165" fontId="18" fillId="0" borderId="0" xfId="1" applyNumberFormat="1" applyFont="1" applyFill="1" applyBorder="1" applyAlignment="1">
      <alignment horizontal="center" vertical="center"/>
    </xf>
    <xf numFmtId="165" fontId="19" fillId="0" borderId="6" xfId="1" applyNumberFormat="1" applyFont="1" applyFill="1" applyBorder="1" applyAlignment="1">
      <alignment vertical="center"/>
    </xf>
    <xf numFmtId="165" fontId="18" fillId="0" borderId="6" xfId="1" applyNumberFormat="1" applyFont="1" applyFill="1" applyBorder="1" applyAlignment="1">
      <alignment horizontal="center" vertical="center"/>
    </xf>
    <xf numFmtId="43" fontId="20" fillId="0" borderId="0" xfId="1" applyFont="1" applyFill="1" applyAlignment="1">
      <alignment horizontal="center" vertical="center"/>
    </xf>
    <xf numFmtId="165" fontId="19" fillId="0" borderId="8" xfId="1" applyNumberFormat="1" applyFont="1" applyFill="1" applyBorder="1" applyAlignment="1">
      <alignment vertical="center"/>
    </xf>
    <xf numFmtId="0" fontId="18" fillId="0" borderId="0" xfId="17" applyFont="1" applyAlignment="1">
      <alignment horizontal="center" vertical="center"/>
    </xf>
    <xf numFmtId="0" fontId="19" fillId="0" borderId="0" xfId="17" applyFont="1" applyAlignment="1">
      <alignment horizontal="left" vertical="center"/>
    </xf>
    <xf numFmtId="0" fontId="18" fillId="0" borderId="0" xfId="17" applyFont="1" applyAlignment="1">
      <alignment horizontal="right" vertical="center"/>
    </xf>
    <xf numFmtId="0" fontId="16" fillId="0" borderId="0" xfId="22" applyFont="1" applyAlignment="1">
      <alignment vertical="center"/>
    </xf>
    <xf numFmtId="38" fontId="6" fillId="0" borderId="0" xfId="22" applyNumberFormat="1" applyFont="1" applyAlignment="1">
      <alignment horizontal="center" vertical="center"/>
    </xf>
    <xf numFmtId="0" fontId="6" fillId="0" borderId="0" xfId="22" applyFont="1" applyAlignment="1">
      <alignment horizontal="center" vertical="center"/>
    </xf>
    <xf numFmtId="0" fontId="17" fillId="0" borderId="0" xfId="22" applyFont="1" applyAlignment="1">
      <alignment vertical="center"/>
    </xf>
    <xf numFmtId="0" fontId="18" fillId="0" borderId="0" xfId="17" applyFont="1" applyAlignment="1">
      <alignment horizontal="centerContinuous" vertical="center"/>
    </xf>
    <xf numFmtId="0" fontId="6" fillId="0" borderId="0" xfId="17" applyFont="1" applyAlignment="1">
      <alignment horizontal="center"/>
    </xf>
    <xf numFmtId="0" fontId="6" fillId="0" borderId="0" xfId="17" applyFont="1"/>
    <xf numFmtId="38" fontId="19" fillId="0" borderId="0" xfId="17" applyNumberFormat="1" applyFont="1" applyAlignment="1">
      <alignment horizontal="center" vertical="center"/>
    </xf>
    <xf numFmtId="38" fontId="19" fillId="0" borderId="0" xfId="17" applyNumberFormat="1" applyFont="1" applyAlignment="1">
      <alignment vertical="center"/>
    </xf>
    <xf numFmtId="2" fontId="6" fillId="0" borderId="0" xfId="17" applyNumberFormat="1" applyFont="1" applyAlignment="1">
      <alignment horizontal="center" wrapText="1"/>
    </xf>
    <xf numFmtId="0" fontId="24" fillId="0" borderId="0" xfId="17" applyFont="1" applyAlignment="1">
      <alignment horizontal="center" vertical="center"/>
    </xf>
    <xf numFmtId="38" fontId="19" fillId="0" borderId="0" xfId="22" applyNumberFormat="1" applyFont="1" applyAlignment="1">
      <alignment horizontal="center" vertical="center"/>
    </xf>
    <xf numFmtId="0" fontId="18" fillId="0" borderId="0" xfId="22" applyFont="1" applyAlignment="1">
      <alignment vertical="center"/>
    </xf>
    <xf numFmtId="41" fontId="20" fillId="0" borderId="0" xfId="1" applyNumberFormat="1" applyFont="1" applyFill="1" applyBorder="1" applyAlignment="1">
      <alignment horizontal="center" vertical="center"/>
    </xf>
    <xf numFmtId="0" fontId="19" fillId="0" borderId="0" xfId="22" applyFont="1" applyAlignment="1">
      <alignment vertical="center"/>
    </xf>
    <xf numFmtId="41" fontId="18" fillId="0" borderId="0" xfId="1" applyNumberFormat="1" applyFont="1" applyFill="1" applyBorder="1" applyAlignment="1">
      <alignment vertical="center"/>
    </xf>
    <xf numFmtId="41" fontId="18" fillId="0" borderId="0" xfId="1" applyNumberFormat="1" applyFont="1" applyFill="1" applyAlignment="1">
      <alignment vertical="center"/>
    </xf>
    <xf numFmtId="41" fontId="18" fillId="0" borderId="0" xfId="1" applyNumberFormat="1" applyFont="1" applyFill="1" applyBorder="1" applyAlignment="1">
      <alignment horizontal="center" vertical="center"/>
    </xf>
    <xf numFmtId="0" fontId="22" fillId="0" borderId="0" xfId="22" applyFont="1" applyAlignment="1">
      <alignment vertical="center"/>
    </xf>
    <xf numFmtId="167" fontId="6" fillId="0" borderId="0" xfId="1" applyNumberFormat="1" applyFont="1" applyFill="1" applyBorder="1" applyAlignment="1">
      <alignment horizontal="center" vertical="center"/>
    </xf>
    <xf numFmtId="168" fontId="7" fillId="0" borderId="0" xfId="1" applyNumberFormat="1" applyFont="1" applyFill="1" applyBorder="1" applyAlignment="1">
      <alignment horizontal="center" vertical="center"/>
    </xf>
    <xf numFmtId="41" fontId="19" fillId="0" borderId="0" xfId="5" applyNumberFormat="1" applyFont="1" applyFill="1" applyAlignment="1">
      <alignment horizontal="right" vertical="center"/>
    </xf>
    <xf numFmtId="41" fontId="19" fillId="0" borderId="0" xfId="1" applyNumberFormat="1" applyFont="1" applyFill="1" applyAlignment="1">
      <alignment vertical="center"/>
    </xf>
    <xf numFmtId="41" fontId="19" fillId="0" borderId="0" xfId="4" applyNumberFormat="1" applyFont="1" applyFill="1" applyAlignment="1">
      <alignment vertical="center"/>
    </xf>
    <xf numFmtId="168" fontId="19" fillId="0" borderId="1" xfId="6" applyNumberFormat="1" applyFont="1" applyFill="1" applyBorder="1" applyAlignment="1">
      <alignment horizontal="center" vertical="center"/>
    </xf>
    <xf numFmtId="167" fontId="19" fillId="0" borderId="0" xfId="6" applyNumberFormat="1" applyFont="1" applyFill="1" applyBorder="1" applyAlignment="1">
      <alignment horizontal="center" vertical="center"/>
    </xf>
    <xf numFmtId="168" fontId="18" fillId="0" borderId="7" xfId="6" applyNumberFormat="1" applyFont="1" applyFill="1" applyBorder="1" applyAlignment="1">
      <alignment horizontal="center" vertical="center"/>
    </xf>
    <xf numFmtId="37" fontId="19" fillId="0" borderId="0" xfId="4" applyNumberFormat="1" applyFont="1" applyFill="1" applyBorder="1" applyAlignment="1">
      <alignment vertical="center"/>
    </xf>
    <xf numFmtId="165" fontId="19" fillId="0" borderId="0" xfId="1" applyNumberFormat="1" applyFont="1" applyFill="1" applyBorder="1" applyAlignment="1">
      <alignment horizontal="center" vertical="center"/>
    </xf>
    <xf numFmtId="165" fontId="18" fillId="0" borderId="1" xfId="1" applyNumberFormat="1" applyFont="1" applyFill="1" applyBorder="1" applyAlignment="1">
      <alignment horizontal="center" vertical="center"/>
    </xf>
    <xf numFmtId="165" fontId="18" fillId="0" borderId="2" xfId="1" applyNumberFormat="1" applyFont="1" applyFill="1" applyBorder="1" applyAlignment="1">
      <alignment horizontal="center" vertical="center"/>
    </xf>
    <xf numFmtId="41" fontId="18" fillId="0" borderId="0" xfId="5" applyNumberFormat="1" applyFont="1" applyFill="1" applyAlignment="1">
      <alignment horizontal="right" vertical="center"/>
    </xf>
    <xf numFmtId="41" fontId="18" fillId="0" borderId="2" xfId="1" applyNumberFormat="1" applyFont="1" applyFill="1" applyBorder="1" applyAlignment="1">
      <alignment vertical="center"/>
    </xf>
    <xf numFmtId="0" fontId="24" fillId="0" borderId="0" xfId="0" applyFont="1" applyAlignment="1">
      <alignment horizontal="center" vertical="center"/>
    </xf>
    <xf numFmtId="0" fontId="25" fillId="0" borderId="0" xfId="17" applyFont="1" applyAlignment="1">
      <alignment vertical="center"/>
    </xf>
    <xf numFmtId="165" fontId="21" fillId="0" borderId="0" xfId="1" applyNumberFormat="1" applyFont="1" applyFill="1" applyAlignment="1">
      <alignment vertical="center"/>
    </xf>
    <xf numFmtId="165" fontId="19" fillId="0" borderId="0" xfId="1" applyNumberFormat="1" applyFont="1" applyAlignment="1">
      <alignment horizontal="center" vertical="center"/>
    </xf>
    <xf numFmtId="0" fontId="7" fillId="0" borderId="0" xfId="0" applyFont="1" applyAlignment="1">
      <alignment horizontal="left"/>
    </xf>
    <xf numFmtId="0" fontId="19" fillId="0" borderId="0" xfId="0" applyFont="1" applyAlignment="1">
      <alignment horizontal="left"/>
    </xf>
    <xf numFmtId="0" fontId="18" fillId="0" borderId="0" xfId="0" applyFont="1"/>
    <xf numFmtId="165" fontId="21" fillId="0" borderId="0" xfId="1" applyNumberFormat="1" applyFont="1" applyFill="1" applyBorder="1" applyAlignment="1">
      <alignment vertical="center"/>
    </xf>
    <xf numFmtId="165" fontId="25" fillId="0" borderId="7" xfId="1" applyNumberFormat="1" applyFont="1" applyFill="1" applyBorder="1" applyAlignment="1">
      <alignment horizontal="right" vertical="center"/>
    </xf>
    <xf numFmtId="165" fontId="25" fillId="0" borderId="0" xfId="1" applyNumberFormat="1" applyFont="1" applyFill="1" applyBorder="1" applyAlignment="1">
      <alignment vertical="center"/>
    </xf>
    <xf numFmtId="165" fontId="21" fillId="0" borderId="0" xfId="1" applyNumberFormat="1" applyFont="1" applyFill="1" applyBorder="1" applyAlignment="1">
      <alignment horizontal="right" vertical="center"/>
    </xf>
    <xf numFmtId="41" fontId="21" fillId="0" borderId="0" xfId="1" applyNumberFormat="1" applyFont="1" applyFill="1" applyBorder="1" applyAlignment="1">
      <alignment vertical="center"/>
    </xf>
    <xf numFmtId="165" fontId="25" fillId="0" borderId="0" xfId="1" applyNumberFormat="1" applyFont="1" applyFill="1" applyAlignment="1">
      <alignment vertical="center"/>
    </xf>
    <xf numFmtId="165" fontId="25" fillId="0" borderId="0" xfId="1" applyNumberFormat="1" applyFont="1" applyFill="1" applyBorder="1" applyAlignment="1">
      <alignment horizontal="right" vertical="center"/>
    </xf>
    <xf numFmtId="165" fontId="21" fillId="0" borderId="6" xfId="1" applyNumberFormat="1" applyFont="1" applyFill="1" applyBorder="1" applyAlignment="1">
      <alignment vertical="center"/>
    </xf>
    <xf numFmtId="165" fontId="21" fillId="0" borderId="6" xfId="1" applyNumberFormat="1" applyFont="1" applyFill="1" applyBorder="1" applyAlignment="1">
      <alignment horizontal="right" vertical="center"/>
    </xf>
    <xf numFmtId="165" fontId="25" fillId="0" borderId="1" xfId="1" applyNumberFormat="1" applyFont="1" applyFill="1" applyBorder="1" applyAlignment="1">
      <alignment horizontal="right" vertical="center"/>
    </xf>
    <xf numFmtId="165" fontId="25" fillId="0" borderId="6" xfId="1" applyNumberFormat="1" applyFont="1" applyFill="1" applyBorder="1" applyAlignment="1">
      <alignment vertical="center"/>
    </xf>
    <xf numFmtId="165" fontId="25" fillId="0" borderId="2" xfId="1" applyNumberFormat="1" applyFont="1" applyFill="1" applyBorder="1" applyAlignment="1">
      <alignment horizontal="right" vertical="center"/>
    </xf>
    <xf numFmtId="43" fontId="21" fillId="0" borderId="0" xfId="1" applyFont="1" applyFill="1" applyAlignment="1">
      <alignment vertical="center"/>
    </xf>
    <xf numFmtId="43" fontId="33" fillId="0" borderId="0" xfId="1" applyFont="1" applyFill="1" applyBorder="1" applyAlignment="1">
      <alignment vertical="center"/>
    </xf>
    <xf numFmtId="43" fontId="21" fillId="0" borderId="0" xfId="1" applyFont="1" applyFill="1" applyBorder="1" applyAlignment="1">
      <alignment vertical="center"/>
    </xf>
    <xf numFmtId="41" fontId="21" fillId="0" borderId="0" xfId="1" applyNumberFormat="1" applyFont="1" applyFill="1" applyAlignment="1">
      <alignment vertical="center"/>
    </xf>
    <xf numFmtId="41" fontId="33" fillId="0" borderId="0" xfId="1" applyNumberFormat="1" applyFont="1" applyFill="1" applyBorder="1" applyAlignment="1">
      <alignment vertical="center"/>
    </xf>
    <xf numFmtId="43" fontId="19" fillId="0" borderId="6" xfId="1" applyFont="1" applyFill="1" applyBorder="1" applyAlignment="1">
      <alignment horizontal="left" vertical="center"/>
    </xf>
    <xf numFmtId="165" fontId="21" fillId="0" borderId="0" xfId="1" applyNumberFormat="1" applyFont="1" applyFill="1" applyBorder="1" applyAlignment="1">
      <alignment horizontal="center" vertical="center"/>
    </xf>
    <xf numFmtId="166" fontId="21" fillId="0" borderId="0" xfId="1" applyNumberFormat="1" applyFont="1" applyFill="1" applyBorder="1" applyAlignment="1">
      <alignment horizontal="center" vertical="center"/>
    </xf>
    <xf numFmtId="165" fontId="31" fillId="0" borderId="0" xfId="1" applyNumberFormat="1" applyFont="1" applyFill="1" applyAlignment="1">
      <alignment vertical="center"/>
    </xf>
    <xf numFmtId="41" fontId="19" fillId="0" borderId="1" xfId="1" applyNumberFormat="1" applyFont="1" applyFill="1" applyBorder="1" applyAlignment="1">
      <alignment vertical="center"/>
    </xf>
    <xf numFmtId="165" fontId="18" fillId="0" borderId="1" xfId="1" applyNumberFormat="1" applyFont="1" applyFill="1" applyBorder="1" applyAlignment="1">
      <alignment vertical="center"/>
    </xf>
    <xf numFmtId="9" fontId="19" fillId="0" borderId="0" xfId="42" applyFont="1" applyFill="1" applyAlignment="1">
      <alignment vertical="center"/>
    </xf>
    <xf numFmtId="174" fontId="20" fillId="0" borderId="0" xfId="42" applyNumberFormat="1" applyFont="1" applyFill="1" applyAlignment="1">
      <alignment horizontal="center" vertical="center"/>
    </xf>
    <xf numFmtId="41" fontId="25" fillId="0" borderId="0" xfId="1" applyNumberFormat="1" applyFont="1" applyFill="1" applyBorder="1" applyAlignment="1">
      <alignment horizontal="center" vertical="center"/>
    </xf>
    <xf numFmtId="168" fontId="25" fillId="0" borderId="0" xfId="1" applyNumberFormat="1" applyFont="1" applyFill="1" applyBorder="1" applyAlignment="1">
      <alignment horizontal="center" vertical="center"/>
    </xf>
    <xf numFmtId="41" fontId="21" fillId="0" borderId="0" xfId="1" applyNumberFormat="1" applyFont="1" applyFill="1" applyBorder="1" applyAlignment="1">
      <alignment horizontal="center" vertical="center"/>
    </xf>
    <xf numFmtId="168" fontId="21" fillId="0" borderId="0" xfId="1" applyNumberFormat="1" applyFont="1" applyFill="1" applyBorder="1" applyAlignment="1">
      <alignment horizontal="center" vertical="center"/>
    </xf>
    <xf numFmtId="165" fontId="25" fillId="0" borderId="2" xfId="1" applyNumberFormat="1" applyFont="1" applyFill="1" applyBorder="1" applyAlignment="1">
      <alignment horizontal="center" vertical="center"/>
    </xf>
    <xf numFmtId="165" fontId="7" fillId="0" borderId="0" xfId="1" applyNumberFormat="1" applyFont="1" applyFill="1" applyAlignment="1">
      <alignment vertical="center"/>
    </xf>
    <xf numFmtId="165" fontId="6" fillId="0" borderId="6" xfId="1" applyNumberFormat="1" applyFont="1" applyFill="1" applyBorder="1" applyAlignment="1">
      <alignment vertical="center"/>
    </xf>
    <xf numFmtId="165" fontId="6" fillId="0" borderId="0" xfId="1" applyNumberFormat="1" applyFont="1" applyFill="1" applyAlignment="1">
      <alignment vertical="center"/>
    </xf>
    <xf numFmtId="165" fontId="7" fillId="0" borderId="0" xfId="1" applyNumberFormat="1" applyFont="1" applyFill="1" applyBorder="1" applyAlignment="1">
      <alignment vertical="center"/>
    </xf>
    <xf numFmtId="168" fontId="19" fillId="0" borderId="0" xfId="6" applyNumberFormat="1" applyFont="1" applyFill="1" applyBorder="1" applyAlignment="1">
      <alignment horizontal="center" vertical="center"/>
    </xf>
    <xf numFmtId="41" fontId="19" fillId="0" borderId="0" xfId="4" applyNumberFormat="1" applyFont="1" applyFill="1" applyBorder="1" applyAlignment="1">
      <alignment vertical="center"/>
    </xf>
    <xf numFmtId="167" fontId="19" fillId="0" borderId="0" xfId="6" applyNumberFormat="1" applyFont="1" applyFill="1" applyAlignment="1">
      <alignment horizontal="center" vertical="center"/>
    </xf>
    <xf numFmtId="168" fontId="19" fillId="0" borderId="0" xfId="6" applyNumberFormat="1" applyFont="1" applyFill="1" applyAlignment="1">
      <alignment horizontal="center" vertical="center"/>
    </xf>
    <xf numFmtId="41" fontId="19" fillId="0" borderId="0" xfId="5" applyNumberFormat="1" applyFont="1" applyFill="1" applyBorder="1" applyAlignment="1">
      <alignment horizontal="right" vertical="center"/>
    </xf>
    <xf numFmtId="0" fontId="16" fillId="0" borderId="0" xfId="17" applyFont="1"/>
    <xf numFmtId="0" fontId="16" fillId="0" borderId="0" xfId="22" applyFont="1"/>
    <xf numFmtId="0" fontId="16" fillId="0" borderId="0" xfId="17" applyFont="1" applyAlignment="1">
      <alignment vertical="top"/>
    </xf>
    <xf numFmtId="0" fontId="17" fillId="0" borderId="0" xfId="17" applyFont="1" applyAlignment="1">
      <alignment vertical="top"/>
    </xf>
    <xf numFmtId="0" fontId="31" fillId="0" borderId="0" xfId="17" applyFont="1" applyAlignment="1">
      <alignment vertical="center"/>
    </xf>
    <xf numFmtId="0" fontId="25" fillId="0" borderId="0" xfId="17" applyFont="1"/>
    <xf numFmtId="0" fontId="21" fillId="0" borderId="0" xfId="17" applyFont="1" applyAlignment="1">
      <alignment vertical="center"/>
    </xf>
    <xf numFmtId="0" fontId="24" fillId="0" borderId="0" xfId="17" applyFont="1" applyAlignment="1">
      <alignment vertical="center"/>
    </xf>
    <xf numFmtId="0" fontId="27" fillId="0" borderId="0" xfId="17" applyFont="1"/>
    <xf numFmtId="0" fontId="21" fillId="0" borderId="0" xfId="17" applyFont="1"/>
    <xf numFmtId="0" fontId="21" fillId="0" borderId="0" xfId="17" applyFont="1" applyAlignment="1">
      <alignment vertical="top"/>
    </xf>
    <xf numFmtId="0" fontId="21" fillId="0" borderId="0" xfId="0" applyFont="1" applyAlignment="1">
      <alignment vertical="center"/>
    </xf>
    <xf numFmtId="0" fontId="21" fillId="0" borderId="0" xfId="0" applyFont="1" applyAlignment="1">
      <alignment vertical="top"/>
    </xf>
    <xf numFmtId="165" fontId="21" fillId="0" borderId="0" xfId="17" applyNumberFormat="1" applyFont="1" applyAlignment="1">
      <alignment vertical="center"/>
    </xf>
    <xf numFmtId="0" fontId="21" fillId="0" borderId="0" xfId="17" applyFont="1" applyAlignment="1">
      <alignment horizontal="left" vertical="center" indent="4"/>
    </xf>
    <xf numFmtId="0" fontId="25" fillId="0" borderId="0" xfId="17" applyFont="1" applyAlignment="1">
      <alignment horizontal="center" vertical="center"/>
    </xf>
    <xf numFmtId="165" fontId="19" fillId="0" borderId="0" xfId="1" applyNumberFormat="1" applyFont="1" applyFill="1" applyAlignment="1">
      <alignment horizontal="left" vertical="center"/>
    </xf>
    <xf numFmtId="0" fontId="25" fillId="0" borderId="0" xfId="0" applyFont="1" applyAlignment="1">
      <alignment vertical="center"/>
    </xf>
    <xf numFmtId="0" fontId="27" fillId="0" borderId="0" xfId="0" applyFont="1" applyAlignment="1">
      <alignment horizontal="center" vertical="center"/>
    </xf>
    <xf numFmtId="0" fontId="25" fillId="0" borderId="0" xfId="17" applyFont="1" applyAlignment="1">
      <alignment horizontal="left" vertical="center"/>
    </xf>
    <xf numFmtId="0" fontId="27" fillId="0" borderId="0" xfId="17" applyFont="1" applyAlignment="1">
      <alignment vertical="center"/>
    </xf>
    <xf numFmtId="165" fontId="6" fillId="0" borderId="1" xfId="1" applyNumberFormat="1" applyFont="1" applyFill="1" applyBorder="1" applyAlignment="1">
      <alignment vertical="center"/>
    </xf>
    <xf numFmtId="165" fontId="7" fillId="0" borderId="0" xfId="1" applyNumberFormat="1" applyFont="1" applyFill="1" applyBorder="1" applyAlignment="1">
      <alignment horizontal="right" vertical="center"/>
    </xf>
    <xf numFmtId="165" fontId="7" fillId="0" borderId="0" xfId="1" applyNumberFormat="1" applyFont="1" applyFill="1" applyBorder="1" applyAlignment="1">
      <alignment horizontal="center" vertical="center"/>
    </xf>
    <xf numFmtId="165" fontId="6" fillId="0" borderId="0" xfId="1" applyNumberFormat="1" applyFont="1" applyFill="1" applyBorder="1" applyAlignment="1">
      <alignment horizontal="center" vertical="center"/>
    </xf>
    <xf numFmtId="165" fontId="6" fillId="0" borderId="0" xfId="1" applyNumberFormat="1" applyFont="1" applyFill="1" applyBorder="1" applyAlignment="1">
      <alignment horizontal="right" vertical="center"/>
    </xf>
    <xf numFmtId="165" fontId="6" fillId="0" borderId="1" xfId="1" applyNumberFormat="1" applyFont="1" applyFill="1" applyBorder="1" applyAlignment="1">
      <alignment horizontal="center" vertical="center"/>
    </xf>
    <xf numFmtId="165" fontId="7" fillId="0" borderId="6" xfId="1" applyNumberFormat="1" applyFont="1" applyFill="1" applyBorder="1" applyAlignment="1">
      <alignment horizontal="center" vertical="center"/>
    </xf>
    <xf numFmtId="165" fontId="6" fillId="0" borderId="6" xfId="1" applyNumberFormat="1" applyFont="1" applyFill="1" applyBorder="1" applyAlignment="1">
      <alignment horizontal="center" vertical="center"/>
    </xf>
    <xf numFmtId="165" fontId="7" fillId="0" borderId="7" xfId="1" applyNumberFormat="1" applyFont="1" applyFill="1" applyBorder="1" applyAlignment="1">
      <alignment horizontal="center" vertical="center"/>
    </xf>
    <xf numFmtId="165" fontId="7" fillId="0" borderId="1" xfId="1" applyNumberFormat="1" applyFont="1" applyFill="1" applyBorder="1" applyAlignment="1">
      <alignment horizontal="center" vertical="center"/>
    </xf>
    <xf numFmtId="165" fontId="7" fillId="0" borderId="8" xfId="1" applyNumberFormat="1" applyFont="1" applyFill="1" applyBorder="1" applyAlignment="1">
      <alignment horizontal="center" vertical="center"/>
    </xf>
    <xf numFmtId="165" fontId="19" fillId="0" borderId="6" xfId="1" applyNumberFormat="1" applyFont="1" applyBorder="1" applyAlignment="1">
      <alignment horizontal="center" vertical="center"/>
    </xf>
    <xf numFmtId="165" fontId="19" fillId="0" borderId="6" xfId="1" applyNumberFormat="1" applyFont="1" applyFill="1" applyBorder="1" applyAlignment="1">
      <alignment horizontal="center" vertical="center"/>
    </xf>
    <xf numFmtId="165" fontId="18" fillId="0" borderId="6" xfId="1" applyNumberFormat="1" applyFont="1" applyBorder="1" applyAlignment="1">
      <alignment horizontal="center" vertical="center"/>
    </xf>
    <xf numFmtId="165" fontId="19" fillId="0" borderId="6" xfId="1" applyNumberFormat="1" applyFont="1" applyFill="1" applyBorder="1" applyAlignment="1">
      <alignment horizontal="right" vertical="center"/>
    </xf>
    <xf numFmtId="0" fontId="25" fillId="0" borderId="0" xfId="17" applyFont="1" applyAlignment="1">
      <alignment vertical="top"/>
    </xf>
    <xf numFmtId="43" fontId="21" fillId="0" borderId="8" xfId="1" applyFont="1" applyFill="1" applyBorder="1" applyAlignment="1">
      <alignment vertical="center"/>
    </xf>
    <xf numFmtId="173" fontId="33" fillId="0" borderId="0" xfId="1" applyNumberFormat="1" applyFont="1" applyFill="1" applyAlignment="1">
      <alignment vertical="center"/>
    </xf>
    <xf numFmtId="173" fontId="21" fillId="0" borderId="0" xfId="1" applyNumberFormat="1" applyFont="1" applyFill="1" applyAlignment="1">
      <alignment vertical="center"/>
    </xf>
    <xf numFmtId="0" fontId="19" fillId="0" borderId="6" xfId="22" applyFont="1" applyBorder="1" applyAlignment="1">
      <alignment horizontal="center" vertical="top" wrapText="1"/>
    </xf>
    <xf numFmtId="165" fontId="19" fillId="0" borderId="0" xfId="1" applyNumberFormat="1" applyFont="1" applyBorder="1" applyAlignment="1">
      <alignment horizontal="center" vertical="center"/>
    </xf>
    <xf numFmtId="0" fontId="26" fillId="0" borderId="0" xfId="0" applyFont="1" applyAlignment="1">
      <alignment horizontal="left"/>
    </xf>
    <xf numFmtId="165" fontId="31" fillId="0" borderId="0" xfId="1" applyNumberFormat="1" applyFont="1" applyAlignment="1">
      <alignment vertical="center"/>
    </xf>
    <xf numFmtId="165" fontId="21" fillId="0" borderId="0" xfId="1" applyNumberFormat="1" applyFont="1" applyAlignment="1">
      <alignment vertical="center"/>
    </xf>
    <xf numFmtId="165" fontId="21" fillId="0" borderId="0" xfId="1" quotePrefix="1" applyNumberFormat="1" applyFont="1" applyAlignment="1">
      <alignment vertical="center"/>
    </xf>
    <xf numFmtId="0" fontId="16" fillId="0" borderId="0" xfId="17" applyFont="1" applyAlignment="1">
      <alignment vertical="center"/>
    </xf>
    <xf numFmtId="0" fontId="20" fillId="0" borderId="0" xfId="17" applyFont="1" applyAlignment="1">
      <alignment horizontal="center" vertical="center"/>
    </xf>
    <xf numFmtId="0" fontId="18" fillId="0" borderId="0" xfId="17" applyFont="1" applyAlignment="1">
      <alignment horizontal="left" vertical="center"/>
    </xf>
    <xf numFmtId="37" fontId="19" fillId="0" borderId="0" xfId="17" applyNumberFormat="1" applyFont="1" applyAlignment="1">
      <alignment vertical="center"/>
    </xf>
    <xf numFmtId="0" fontId="19" fillId="0" borderId="0" xfId="17" applyFont="1" applyAlignment="1">
      <alignment vertical="top"/>
    </xf>
    <xf numFmtId="0" fontId="20" fillId="0" borderId="0" xfId="18" applyFont="1" applyAlignment="1">
      <alignment horizontal="center" vertical="center"/>
    </xf>
    <xf numFmtId="0" fontId="19" fillId="0" borderId="0" xfId="17" applyFont="1" applyAlignment="1">
      <alignment horizontal="left" vertical="top"/>
    </xf>
    <xf numFmtId="0" fontId="20" fillId="0" borderId="0" xfId="17" applyFont="1" applyAlignment="1">
      <alignment horizontal="center" vertical="top"/>
    </xf>
    <xf numFmtId="0" fontId="19" fillId="0" borderId="0" xfId="17" applyFont="1" applyAlignment="1">
      <alignment horizontal="center" vertical="top"/>
    </xf>
    <xf numFmtId="0" fontId="18" fillId="0" borderId="0" xfId="17" applyFont="1" applyAlignment="1">
      <alignment vertical="top"/>
    </xf>
    <xf numFmtId="0" fontId="22" fillId="0" borderId="0" xfId="17" applyFont="1" applyAlignment="1">
      <alignment horizontal="center" vertical="center"/>
    </xf>
    <xf numFmtId="0" fontId="19" fillId="0" borderId="0" xfId="17" applyFont="1" applyAlignment="1">
      <alignment horizontal="left" vertical="center" indent="4"/>
    </xf>
    <xf numFmtId="165" fontId="19" fillId="0" borderId="0" xfId="17" applyNumberFormat="1" applyFont="1" applyAlignment="1">
      <alignment horizontal="right" vertical="center"/>
    </xf>
    <xf numFmtId="0" fontId="19" fillId="0" borderId="0" xfId="22" applyFont="1" applyAlignment="1">
      <alignment vertical="top"/>
    </xf>
    <xf numFmtId="165" fontId="18" fillId="0" borderId="0" xfId="17" applyNumberFormat="1" applyFont="1" applyAlignment="1">
      <alignment vertical="center"/>
    </xf>
    <xf numFmtId="0" fontId="19" fillId="0" borderId="0" xfId="17" applyFont="1" applyAlignment="1">
      <alignment horizontal="left" vertical="center" indent="2"/>
    </xf>
    <xf numFmtId="0" fontId="19" fillId="0" borderId="0" xfId="17" applyFont="1" applyAlignment="1">
      <alignment horizontal="left" vertical="center" indent="1"/>
    </xf>
    <xf numFmtId="165" fontId="19" fillId="0" borderId="0" xfId="1" applyNumberFormat="1" applyFont="1" applyFill="1" applyBorder="1" applyAlignment="1">
      <alignment horizontal="left" vertical="center"/>
    </xf>
    <xf numFmtId="166" fontId="19" fillId="0" borderId="0" xfId="1" applyNumberFormat="1" applyFont="1" applyFill="1" applyBorder="1" applyAlignment="1">
      <alignment horizontal="center" vertical="center"/>
    </xf>
    <xf numFmtId="41" fontId="23" fillId="0" borderId="0" xfId="1" applyNumberFormat="1" applyFont="1" applyFill="1" applyBorder="1" applyAlignment="1">
      <alignment horizontal="center" vertical="center"/>
    </xf>
    <xf numFmtId="165" fontId="19" fillId="0" borderId="0" xfId="1" applyNumberFormat="1" applyFont="1" applyFill="1" applyAlignment="1">
      <alignment horizontal="left" vertical="center" indent="1"/>
    </xf>
    <xf numFmtId="165" fontId="6" fillId="0" borderId="0" xfId="22" applyNumberFormat="1" applyFont="1" applyAlignment="1">
      <alignment vertical="center"/>
    </xf>
    <xf numFmtId="165" fontId="7" fillId="0" borderId="0" xfId="22" applyNumberFormat="1" applyFont="1" applyAlignment="1">
      <alignment vertical="center"/>
    </xf>
    <xf numFmtId="165" fontId="21" fillId="0" borderId="0" xfId="1" applyNumberFormat="1" applyFont="1" applyFill="1" applyAlignment="1">
      <alignment horizontal="right" vertical="center"/>
    </xf>
    <xf numFmtId="165" fontId="25" fillId="0" borderId="0" xfId="1" applyNumberFormat="1" applyFont="1" applyFill="1" applyBorder="1" applyAlignment="1">
      <alignment horizontal="center" vertical="center"/>
    </xf>
    <xf numFmtId="0" fontId="16" fillId="0" borderId="0" xfId="22" applyFont="1" applyAlignment="1">
      <alignment horizontal="left" vertical="center"/>
    </xf>
    <xf numFmtId="0" fontId="34" fillId="0" borderId="0" xfId="22" applyFont="1" applyAlignment="1">
      <alignment vertical="center"/>
    </xf>
    <xf numFmtId="0" fontId="7" fillId="0" borderId="0" xfId="22" applyFont="1" applyAlignment="1">
      <alignment vertical="center"/>
    </xf>
    <xf numFmtId="0" fontId="26" fillId="0" borderId="0" xfId="22" applyFont="1" applyAlignment="1">
      <alignment vertical="center"/>
    </xf>
    <xf numFmtId="0" fontId="7" fillId="0" borderId="0" xfId="22" applyFont="1" applyAlignment="1">
      <alignment horizontal="center" vertical="center"/>
    </xf>
    <xf numFmtId="0" fontId="23" fillId="0" borderId="0" xfId="22" applyFont="1" applyAlignment="1">
      <alignment vertical="center"/>
    </xf>
    <xf numFmtId="0" fontId="6" fillId="0" borderId="0" xfId="38" applyFont="1" applyAlignment="1">
      <alignment horizontal="center"/>
    </xf>
    <xf numFmtId="0" fontId="23" fillId="0" borderId="0" xfId="17" applyFont="1" applyAlignment="1">
      <alignment horizontal="center" vertical="center"/>
    </xf>
    <xf numFmtId="0" fontId="6" fillId="0" borderId="0" xfId="17" applyFont="1" applyAlignment="1">
      <alignment horizontal="center" vertical="center"/>
    </xf>
    <xf numFmtId="0" fontId="7" fillId="0" borderId="0" xfId="17" applyFont="1" applyAlignment="1">
      <alignment horizontal="left"/>
    </xf>
    <xf numFmtId="0" fontId="26" fillId="0" borderId="0" xfId="17" applyFont="1" applyAlignment="1">
      <alignment horizontal="left"/>
    </xf>
    <xf numFmtId="0" fontId="6" fillId="0" borderId="0" xfId="17" applyFont="1" applyAlignment="1">
      <alignment horizontal="left"/>
    </xf>
    <xf numFmtId="0" fontId="23" fillId="0" borderId="0" xfId="22" applyFont="1" applyAlignment="1">
      <alignment horizontal="center" vertical="center"/>
    </xf>
    <xf numFmtId="0" fontId="7" fillId="0" borderId="0" xfId="17" applyFont="1"/>
    <xf numFmtId="168" fontId="6" fillId="0" borderId="0" xfId="22" applyNumberFormat="1" applyFont="1" applyAlignment="1">
      <alignment vertical="center"/>
    </xf>
    <xf numFmtId="38" fontId="6" fillId="0" borderId="0" xfId="22" applyNumberFormat="1" applyFont="1" applyAlignment="1">
      <alignment vertical="center"/>
    </xf>
    <xf numFmtId="0" fontId="26" fillId="0" borderId="0" xfId="22" applyFont="1" applyAlignment="1">
      <alignment horizontal="center" vertical="center"/>
    </xf>
    <xf numFmtId="0" fontId="6" fillId="0" borderId="0" xfId="17" applyFont="1" applyAlignment="1">
      <alignment horizontal="left" vertical="center"/>
    </xf>
    <xf numFmtId="43" fontId="6" fillId="0" borderId="0" xfId="1" applyFont="1" applyFill="1" applyAlignment="1">
      <alignment vertical="center"/>
    </xf>
    <xf numFmtId="0" fontId="16" fillId="0" borderId="0" xfId="17" applyFont="1" applyFill="1"/>
    <xf numFmtId="0" fontId="17" fillId="0" borderId="0" xfId="17" applyFont="1" applyFill="1"/>
    <xf numFmtId="0" fontId="17" fillId="0" borderId="0" xfId="17" applyFont="1" applyFill="1" applyAlignment="1">
      <alignment vertical="center"/>
    </xf>
    <xf numFmtId="0" fontId="28" fillId="0" borderId="0" xfId="23" applyFont="1" applyFill="1"/>
    <xf numFmtId="0" fontId="18" fillId="0" borderId="0" xfId="35" applyFont="1" applyFill="1" applyAlignment="1">
      <alignment vertical="center"/>
    </xf>
    <xf numFmtId="0" fontId="22" fillId="0" borderId="0" xfId="35" applyFont="1" applyFill="1" applyAlignment="1">
      <alignment horizontal="center" vertical="center"/>
    </xf>
    <xf numFmtId="0" fontId="18" fillId="0" borderId="0" xfId="35" applyFont="1" applyFill="1" applyAlignment="1">
      <alignment horizontal="right" vertical="center"/>
    </xf>
    <xf numFmtId="0" fontId="29" fillId="0" borderId="0" xfId="23" applyFont="1" applyFill="1"/>
    <xf numFmtId="0" fontId="25" fillId="0" borderId="0" xfId="17" applyFont="1" applyFill="1" applyAlignment="1">
      <alignment vertical="center"/>
    </xf>
    <xf numFmtId="0" fontId="24" fillId="0" borderId="0" xfId="0" applyFont="1" applyFill="1" applyAlignment="1">
      <alignment horizontal="center" vertical="center"/>
    </xf>
    <xf numFmtId="0" fontId="21" fillId="0" borderId="0" xfId="17" applyFont="1" applyFill="1" applyAlignment="1">
      <alignment horizontal="center" vertical="center"/>
    </xf>
    <xf numFmtId="0" fontId="21" fillId="0" borderId="0" xfId="17" applyFont="1" applyFill="1" applyAlignment="1">
      <alignment vertical="center"/>
    </xf>
    <xf numFmtId="0" fontId="20" fillId="0" borderId="0" xfId="35" applyFont="1" applyFill="1" applyAlignment="1">
      <alignment horizontal="center" vertical="center"/>
    </xf>
    <xf numFmtId="0" fontId="22" fillId="0" borderId="0" xfId="35" applyFont="1" applyFill="1" applyAlignment="1">
      <alignment vertical="center"/>
    </xf>
    <xf numFmtId="0" fontId="18" fillId="0" borderId="0" xfId="35" applyFont="1" applyFill="1" applyAlignment="1">
      <alignment horizontal="center" vertical="center"/>
    </xf>
    <xf numFmtId="169" fontId="19" fillId="0" borderId="0" xfId="35" applyNumberFormat="1" applyFont="1" applyFill="1" applyAlignment="1">
      <alignment horizontal="right" vertical="center"/>
    </xf>
    <xf numFmtId="0" fontId="19" fillId="0" borderId="0" xfId="35" applyFont="1" applyFill="1" applyAlignment="1">
      <alignment vertical="center"/>
    </xf>
    <xf numFmtId="0" fontId="9" fillId="0" borderId="0" xfId="23" applyFill="1"/>
    <xf numFmtId="0" fontId="19" fillId="0" borderId="0" xfId="35" applyFont="1" applyFill="1" applyAlignment="1">
      <alignment horizontal="center" vertical="center"/>
    </xf>
    <xf numFmtId="41" fontId="19" fillId="0" borderId="0" xfId="35" applyNumberFormat="1" applyFont="1" applyFill="1" applyAlignment="1">
      <alignment horizontal="right" vertical="center"/>
    </xf>
    <xf numFmtId="3" fontId="9" fillId="0" borderId="0" xfId="23" applyNumberFormat="1" applyFill="1"/>
    <xf numFmtId="0" fontId="20" fillId="0" borderId="0" xfId="35" applyFont="1" applyFill="1" applyAlignment="1">
      <alignment vertical="center"/>
    </xf>
    <xf numFmtId="0" fontId="19" fillId="0" borderId="0" xfId="1" applyNumberFormat="1" applyFont="1" applyFill="1" applyAlignment="1">
      <alignment vertical="center"/>
    </xf>
    <xf numFmtId="43" fontId="9" fillId="0" borderId="0" xfId="1" applyFont="1" applyFill="1"/>
    <xf numFmtId="0" fontId="19" fillId="0" borderId="0" xfId="35" applyFont="1" applyFill="1" applyAlignment="1">
      <alignment vertical="top"/>
    </xf>
    <xf numFmtId="43" fontId="19" fillId="0" borderId="0" xfId="35" applyNumberFormat="1" applyFont="1" applyFill="1" applyAlignment="1">
      <alignment horizontal="right" vertical="center"/>
    </xf>
    <xf numFmtId="41" fontId="29" fillId="0" borderId="0" xfId="23" applyNumberFormat="1" applyFont="1" applyFill="1"/>
    <xf numFmtId="0" fontId="9" fillId="0" borderId="0" xfId="1" applyNumberFormat="1" applyFont="1" applyFill="1"/>
    <xf numFmtId="0" fontId="19" fillId="0" borderId="0" xfId="35" applyFont="1" applyFill="1" applyAlignment="1">
      <alignment horizontal="left" vertical="center" indent="1"/>
    </xf>
    <xf numFmtId="41" fontId="19" fillId="0" borderId="1" xfId="35" applyNumberFormat="1" applyFont="1" applyFill="1" applyBorder="1" applyAlignment="1">
      <alignment horizontal="right" vertical="center"/>
    </xf>
    <xf numFmtId="43" fontId="9" fillId="0" borderId="0" xfId="23" applyNumberFormat="1" applyFill="1"/>
    <xf numFmtId="168" fontId="29" fillId="0" borderId="0" xfId="23" applyNumberFormat="1" applyFont="1" applyFill="1"/>
    <xf numFmtId="49" fontId="19" fillId="0" borderId="0" xfId="35" applyNumberFormat="1" applyFont="1" applyFill="1" applyAlignment="1">
      <alignment vertical="center"/>
    </xf>
    <xf numFmtId="49" fontId="19" fillId="0" borderId="0" xfId="35" applyNumberFormat="1" applyFont="1" applyFill="1" applyAlignment="1">
      <alignment horizontal="center" vertical="center"/>
    </xf>
    <xf numFmtId="0" fontId="6" fillId="0" borderId="0" xfId="23" applyFont="1" applyFill="1"/>
    <xf numFmtId="0" fontId="6" fillId="0" borderId="0" xfId="35" applyFont="1" applyFill="1" applyAlignment="1">
      <alignment vertical="center"/>
    </xf>
    <xf numFmtId="0" fontId="23" fillId="0" borderId="0" xfId="35" applyFont="1" applyFill="1" applyAlignment="1">
      <alignment horizontal="center" vertical="center"/>
    </xf>
    <xf numFmtId="0" fontId="7" fillId="0" borderId="0" xfId="35" applyFont="1" applyFill="1" applyAlignment="1">
      <alignment vertical="center"/>
    </xf>
    <xf numFmtId="0" fontId="26" fillId="0" borderId="0" xfId="35" applyFont="1" applyFill="1" applyAlignment="1">
      <alignment horizontal="center" vertical="center"/>
    </xf>
    <xf numFmtId="0" fontId="7" fillId="0" borderId="0" xfId="35" applyFont="1" applyFill="1" applyAlignment="1">
      <alignment horizontal="right" vertical="center"/>
    </xf>
    <xf numFmtId="37" fontId="19" fillId="0" borderId="0" xfId="35" applyNumberFormat="1" applyFont="1" applyFill="1" applyAlignment="1">
      <alignment vertical="center"/>
    </xf>
    <xf numFmtId="0" fontId="19" fillId="0" borderId="0" xfId="35" applyFont="1" applyFill="1" applyAlignment="1">
      <alignment horizontal="left" vertical="top"/>
    </xf>
    <xf numFmtId="41" fontId="19" fillId="0" borderId="6" xfId="35" applyNumberFormat="1" applyFont="1" applyFill="1" applyBorder="1" applyAlignment="1">
      <alignment horizontal="right" vertical="center"/>
    </xf>
    <xf numFmtId="41" fontId="18" fillId="0" borderId="0" xfId="35" applyNumberFormat="1" applyFont="1" applyFill="1" applyAlignment="1">
      <alignment horizontal="right" vertical="center"/>
    </xf>
    <xf numFmtId="41" fontId="18" fillId="0" borderId="7" xfId="35" applyNumberFormat="1" applyFont="1" applyFill="1" applyBorder="1" applyAlignment="1">
      <alignment horizontal="right" vertical="center"/>
    </xf>
    <xf numFmtId="0" fontId="19" fillId="0" borderId="0" xfId="27" applyFont="1" applyFill="1" applyAlignment="1">
      <alignment vertical="center"/>
    </xf>
    <xf numFmtId="0" fontId="19" fillId="0" borderId="0" xfId="23" applyFont="1" applyFill="1"/>
    <xf numFmtId="0" fontId="19" fillId="0" borderId="0" xfId="27" applyFont="1" applyFill="1" applyAlignment="1">
      <alignment horizontal="center" vertical="center"/>
    </xf>
    <xf numFmtId="0" fontId="26" fillId="0" borderId="0" xfId="35" applyFont="1" applyFill="1" applyAlignment="1">
      <alignment vertical="center"/>
    </xf>
    <xf numFmtId="0" fontId="7" fillId="0" borderId="0" xfId="35" applyFont="1" applyFill="1" applyAlignment="1">
      <alignment horizontal="center" vertical="center"/>
    </xf>
    <xf numFmtId="41" fontId="6" fillId="0" borderId="0" xfId="35" applyNumberFormat="1" applyFont="1" applyFill="1" applyAlignment="1">
      <alignment horizontal="right" vertical="center"/>
    </xf>
    <xf numFmtId="0" fontId="36" fillId="0" borderId="0" xfId="23" applyFont="1" applyFill="1"/>
    <xf numFmtId="43" fontId="19" fillId="0" borderId="0" xfId="1" applyFont="1" applyFill="1"/>
    <xf numFmtId="0" fontId="19" fillId="0" borderId="0" xfId="33" applyFont="1" applyFill="1" applyAlignment="1">
      <alignment horizontal="center" vertical="center"/>
    </xf>
    <xf numFmtId="165" fontId="19" fillId="0" borderId="0" xfId="1" applyNumberFormat="1" applyFont="1" applyFill="1"/>
    <xf numFmtId="0" fontId="20" fillId="0" borderId="0" xfId="33" applyFont="1" applyFill="1" applyAlignment="1">
      <alignment horizontal="center" vertical="center"/>
    </xf>
    <xf numFmtId="0" fontId="35" fillId="0" borderId="0" xfId="35" applyFont="1" applyFill="1" applyAlignment="1">
      <alignment vertical="center"/>
    </xf>
    <xf numFmtId="0" fontId="36" fillId="0" borderId="0" xfId="35" applyFont="1" applyFill="1" applyAlignment="1">
      <alignment horizontal="center" vertical="center"/>
    </xf>
    <xf numFmtId="41" fontId="36" fillId="0" borderId="0" xfId="35" applyNumberFormat="1" applyFont="1" applyFill="1" applyAlignment="1">
      <alignment horizontal="right" vertical="center"/>
    </xf>
    <xf numFmtId="0" fontId="19" fillId="0" borderId="0" xfId="0" applyFont="1" applyFill="1" applyAlignment="1">
      <alignment vertical="center"/>
    </xf>
    <xf numFmtId="165" fontId="6" fillId="0" borderId="0" xfId="35" applyNumberFormat="1" applyFont="1" applyFill="1" applyAlignment="1">
      <alignment vertical="center"/>
    </xf>
    <xf numFmtId="41" fontId="6" fillId="0" borderId="0" xfId="23" applyNumberFormat="1" applyFont="1" applyFill="1"/>
    <xf numFmtId="0" fontId="25" fillId="0" borderId="0" xfId="17" applyFont="1" applyFill="1" applyAlignment="1">
      <alignment horizontal="center" vertical="center"/>
    </xf>
    <xf numFmtId="0" fontId="24" fillId="0" borderId="0" xfId="17" applyFont="1" applyAlignment="1">
      <alignment horizontal="center" vertical="center"/>
    </xf>
    <xf numFmtId="0" fontId="21" fillId="0" borderId="0" xfId="17" applyFont="1" applyFill="1"/>
    <xf numFmtId="0" fontId="24" fillId="0" borderId="0" xfId="17" applyFont="1" applyFill="1" applyAlignment="1">
      <alignment horizontal="center" vertical="center"/>
    </xf>
    <xf numFmtId="0" fontId="25" fillId="0" borderId="0" xfId="17" applyFont="1" applyFill="1"/>
    <xf numFmtId="0" fontId="24" fillId="0" borderId="0" xfId="17" applyFont="1" applyFill="1" applyAlignment="1">
      <alignment vertical="center"/>
    </xf>
    <xf numFmtId="165" fontId="25" fillId="0" borderId="7" xfId="17" applyNumberFormat="1" applyFont="1" applyFill="1" applyBorder="1" applyAlignment="1">
      <alignment vertical="center"/>
    </xf>
    <xf numFmtId="165" fontId="21" fillId="0" borderId="0" xfId="17" applyNumberFormat="1" applyFont="1" applyFill="1" applyAlignment="1">
      <alignment vertical="center"/>
    </xf>
    <xf numFmtId="0" fontId="21" fillId="0" borderId="0" xfId="17" applyFont="1" applyFill="1" applyAlignment="1">
      <alignment horizontal="left" vertical="center" indent="4"/>
    </xf>
    <xf numFmtId="0" fontId="27" fillId="0" borderId="0" xfId="17" applyFont="1" applyFill="1"/>
    <xf numFmtId="0" fontId="25" fillId="0" borderId="0" xfId="17" applyFont="1" applyFill="1" applyAlignment="1">
      <alignment horizontal="left" vertical="center" indent="4"/>
    </xf>
    <xf numFmtId="0" fontId="19" fillId="0" borderId="0" xfId="17" applyFont="1" applyFill="1"/>
    <xf numFmtId="0" fontId="19" fillId="0" borderId="0" xfId="17" applyFont="1" applyFill="1" applyAlignment="1">
      <alignment horizontal="left" vertical="center" indent="4"/>
    </xf>
    <xf numFmtId="0" fontId="19" fillId="0" borderId="0" xfId="17" applyFont="1" applyFill="1" applyAlignment="1">
      <alignment horizontal="center" vertical="center"/>
    </xf>
    <xf numFmtId="0" fontId="25" fillId="0" borderId="0" xfId="17" applyFont="1" applyFill="1" applyAlignment="1">
      <alignment wrapText="1"/>
    </xf>
    <xf numFmtId="0" fontId="25" fillId="0" borderId="0" xfId="0" applyFont="1" applyFill="1" applyAlignment="1">
      <alignment vertical="center"/>
    </xf>
    <xf numFmtId="0" fontId="27" fillId="0" borderId="0" xfId="0" applyFont="1" applyFill="1" applyAlignment="1">
      <alignment horizontal="center" vertical="center"/>
    </xf>
    <xf numFmtId="0" fontId="21" fillId="0" borderId="0" xfId="0" applyFont="1" applyFill="1" applyAlignment="1">
      <alignment vertical="center"/>
    </xf>
    <xf numFmtId="37" fontId="20" fillId="0" borderId="0" xfId="17" applyNumberFormat="1" applyFont="1" applyAlignment="1">
      <alignment horizontal="center" vertical="center"/>
    </xf>
    <xf numFmtId="0" fontId="18" fillId="0" borderId="0" xfId="17" applyFont="1" applyAlignment="1">
      <alignment horizontal="center" vertical="center"/>
    </xf>
    <xf numFmtId="49" fontId="19" fillId="0" borderId="0" xfId="35" applyNumberFormat="1" applyFont="1" applyAlignment="1">
      <alignment horizontal="center" vertical="center"/>
    </xf>
    <xf numFmtId="0" fontId="18" fillId="0" borderId="0" xfId="17" applyFont="1" applyAlignment="1">
      <alignment horizontal="left" vertical="center"/>
    </xf>
    <xf numFmtId="0" fontId="18" fillId="0" borderId="0" xfId="17" applyFont="1" applyAlignment="1">
      <alignment horizontal="right" vertical="center"/>
    </xf>
    <xf numFmtId="165" fontId="17" fillId="0" borderId="0" xfId="17" applyNumberFormat="1" applyFont="1" applyFill="1"/>
    <xf numFmtId="165" fontId="18" fillId="0" borderId="0" xfId="1" applyNumberFormat="1" applyFont="1" applyFill="1" applyBorder="1" applyAlignment="1">
      <alignment horizontal="right" vertical="center"/>
    </xf>
    <xf numFmtId="0" fontId="24" fillId="0" borderId="0" xfId="17" applyFont="1" applyAlignment="1">
      <alignment horizontal="center" vertical="center"/>
    </xf>
    <xf numFmtId="0" fontId="25" fillId="0" borderId="0" xfId="17" applyFont="1" applyFill="1" applyAlignment="1">
      <alignment horizontal="center" vertical="center"/>
    </xf>
    <xf numFmtId="0" fontId="20" fillId="0" borderId="0" xfId="17" applyFont="1" applyFill="1" applyAlignment="1">
      <alignment horizontal="center" vertical="center"/>
    </xf>
    <xf numFmtId="165" fontId="7" fillId="0" borderId="0" xfId="22" applyNumberFormat="1" applyFont="1" applyFill="1" applyAlignment="1">
      <alignment vertical="center"/>
    </xf>
    <xf numFmtId="165" fontId="6" fillId="0" borderId="6" xfId="1" applyNumberFormat="1" applyFont="1" applyFill="1" applyBorder="1" applyAlignment="1">
      <alignment horizontal="right" vertical="center"/>
    </xf>
    <xf numFmtId="43" fontId="21" fillId="0" borderId="0" xfId="1" applyFont="1" applyAlignment="1">
      <alignment vertical="center"/>
    </xf>
    <xf numFmtId="0" fontId="26" fillId="0" borderId="0" xfId="17" applyFont="1" applyAlignment="1">
      <alignment vertical="center"/>
    </xf>
    <xf numFmtId="37" fontId="20" fillId="0" borderId="0" xfId="17" applyNumberFormat="1" applyFont="1" applyAlignment="1">
      <alignment horizontal="center" vertical="center"/>
    </xf>
    <xf numFmtId="0" fontId="18" fillId="0" borderId="0" xfId="17" applyFont="1" applyAlignment="1">
      <alignment horizontal="center" vertical="center"/>
    </xf>
    <xf numFmtId="49" fontId="19" fillId="0" borderId="0" xfId="35" applyNumberFormat="1" applyFont="1" applyAlignment="1">
      <alignment horizontal="center" vertical="center"/>
    </xf>
    <xf numFmtId="0" fontId="18" fillId="0" borderId="0" xfId="17" applyFont="1" applyAlignment="1">
      <alignment horizontal="left" vertical="center"/>
    </xf>
    <xf numFmtId="0" fontId="18" fillId="0" borderId="0" xfId="17" applyFont="1" applyAlignment="1">
      <alignment horizontal="right" vertical="center"/>
    </xf>
    <xf numFmtId="0" fontId="25" fillId="0" borderId="0" xfId="17" applyFont="1" applyFill="1" applyAlignment="1">
      <alignment horizontal="left" vertical="center"/>
    </xf>
    <xf numFmtId="0" fontId="16" fillId="0" borderId="0" xfId="17" applyFont="1" applyAlignment="1">
      <alignment horizontal="left" vertical="top"/>
    </xf>
    <xf numFmtId="0" fontId="25" fillId="0" borderId="0" xfId="17" applyFont="1" applyAlignment="1">
      <alignment horizontal="center" vertical="center"/>
    </xf>
    <xf numFmtId="175" fontId="19" fillId="0" borderId="0" xfId="41" applyNumberFormat="1" applyFont="1" applyAlignment="1">
      <alignment horizontal="center" vertical="center"/>
    </xf>
    <xf numFmtId="0" fontId="24" fillId="0" borderId="0" xfId="17" applyFont="1" applyAlignment="1">
      <alignment horizontal="center" vertical="center"/>
    </xf>
    <xf numFmtId="0" fontId="16" fillId="0" borderId="0" xfId="17" applyFont="1" applyFill="1" applyAlignment="1">
      <alignment horizontal="left"/>
    </xf>
    <xf numFmtId="0" fontId="24" fillId="0" borderId="0" xfId="17" applyFont="1" applyFill="1" applyAlignment="1">
      <alignment horizontal="center" vertical="center"/>
    </xf>
    <xf numFmtId="0" fontId="25" fillId="0" borderId="0" xfId="17" applyFont="1" applyFill="1" applyAlignment="1">
      <alignment horizontal="center" vertical="center"/>
    </xf>
    <xf numFmtId="175" fontId="19" fillId="0" borderId="0" xfId="41" applyNumberFormat="1" applyFont="1" applyFill="1" applyAlignment="1">
      <alignment horizontal="center" vertical="center"/>
    </xf>
    <xf numFmtId="41" fontId="23" fillId="0" borderId="0" xfId="1" applyNumberFormat="1" applyFont="1" applyFill="1" applyBorder="1" applyAlignment="1">
      <alignment horizontal="center" vertical="center"/>
    </xf>
    <xf numFmtId="0" fontId="7" fillId="0" borderId="0" xfId="22" applyFont="1" applyAlignment="1">
      <alignment horizontal="center" vertical="center"/>
    </xf>
    <xf numFmtId="0" fontId="19" fillId="0" borderId="9" xfId="17" applyFont="1" applyBorder="1" applyAlignment="1">
      <alignment horizontal="center" vertical="center"/>
    </xf>
    <xf numFmtId="0" fontId="6" fillId="0" borderId="6" xfId="22" applyFont="1" applyBorder="1" applyAlignment="1">
      <alignment horizontal="center" vertical="center"/>
    </xf>
    <xf numFmtId="0" fontId="19" fillId="0" borderId="9" xfId="17" applyFont="1" applyBorder="1" applyAlignment="1">
      <alignment horizontal="center"/>
    </xf>
    <xf numFmtId="41" fontId="20" fillId="0" borderId="0" xfId="1" applyNumberFormat="1" applyFont="1" applyFill="1" applyBorder="1" applyAlignment="1">
      <alignment horizontal="center" vertical="center"/>
    </xf>
    <xf numFmtId="0" fontId="24" fillId="0" borderId="0" xfId="0" applyFont="1" applyFill="1" applyAlignment="1">
      <alignment horizontal="center" vertical="center"/>
    </xf>
    <xf numFmtId="0" fontId="16" fillId="0" borderId="0" xfId="35" applyFont="1" applyFill="1" applyAlignment="1">
      <alignment horizontal="left"/>
    </xf>
  </cellXfs>
  <cellStyles count="99">
    <cellStyle name="Comma" xfId="1" builtinId="3"/>
    <cellStyle name="Comma 10" xfId="50"/>
    <cellStyle name="Comma 10 2" xfId="68"/>
    <cellStyle name="Comma 10 3" xfId="64"/>
    <cellStyle name="Comma 10 3 2" xfId="69"/>
    <cellStyle name="Comma 2" xfId="2"/>
    <cellStyle name="Comma 2 2" xfId="3"/>
    <cellStyle name="Comma 2 3" xfId="46"/>
    <cellStyle name="Comma 2 3 2" xfId="67"/>
    <cellStyle name="Comma 3" xfId="4"/>
    <cellStyle name="Comma 3 2" xfId="5"/>
    <cellStyle name="Comma 3 3" xfId="52"/>
    <cellStyle name="Comma 4" xfId="6"/>
    <cellStyle name="Comma 4 2" xfId="7"/>
    <cellStyle name="Comma 4 3" xfId="48"/>
    <cellStyle name="Comma 5" xfId="8"/>
    <cellStyle name="Comma 6" xfId="55"/>
    <cellStyle name="Comma 6 2" xfId="9"/>
    <cellStyle name="Comma 7" xfId="57"/>
    <cellStyle name="Comma 8" xfId="60"/>
    <cellStyle name="Comma 9" xfId="76"/>
    <cellStyle name="Comma 9 2" xfId="71"/>
    <cellStyle name="comma zerodec" xfId="79"/>
    <cellStyle name="Credit" xfId="10"/>
    <cellStyle name="Credit subtotal" xfId="11"/>
    <cellStyle name="Credit Total" xfId="12"/>
    <cellStyle name="Currency 2" xfId="72"/>
    <cellStyle name="Currency1" xfId="80"/>
    <cellStyle name="Debit" xfId="13"/>
    <cellStyle name="Debit subtotal" xfId="14"/>
    <cellStyle name="Debit Total" xfId="15"/>
    <cellStyle name="Dollar (zero dec)" xfId="81"/>
    <cellStyle name="no dec" xfId="16"/>
    <cellStyle name="Normal" xfId="0" builtinId="0"/>
    <cellStyle name="Normal - Style1 2" xfId="56"/>
    <cellStyle name="Normal 10" xfId="17"/>
    <cellStyle name="Normal 10 2" xfId="18"/>
    <cellStyle name="Normal 10 3" xfId="19"/>
    <cellStyle name="Normal 106" xfId="65"/>
    <cellStyle name="Normal 11" xfId="20"/>
    <cellStyle name="Normal 11 2" xfId="21"/>
    <cellStyle name="Normal 12" xfId="38"/>
    <cellStyle name="Normal 12 2" xfId="82"/>
    <cellStyle name="Normal 12 3" xfId="51"/>
    <cellStyle name="Normal 13" xfId="62"/>
    <cellStyle name="Normal 14" xfId="75"/>
    <cellStyle name="Normal 15" xfId="54"/>
    <cellStyle name="Normal 16" xfId="78"/>
    <cellStyle name="Normal 17" xfId="85"/>
    <cellStyle name="Normal 18" xfId="87"/>
    <cellStyle name="Normal 19" xfId="88"/>
    <cellStyle name="Normal 2" xfId="22"/>
    <cellStyle name="Normal 2 2" xfId="23"/>
    <cellStyle name="Normal 2 2 2" xfId="61"/>
    <cellStyle name="Normal 2 3" xfId="24"/>
    <cellStyle name="Normal 2 4" xfId="37"/>
    <cellStyle name="Normal 2 4 2" xfId="39"/>
    <cellStyle name="Normal 2 4 2 2" xfId="63"/>
    <cellStyle name="Normal 2 4 3" xfId="40"/>
    <cellStyle name="Normal 2 4 3 2" xfId="70"/>
    <cellStyle name="Normal 2 4 4" xfId="41"/>
    <cellStyle name="Normal 2 4 4 2" xfId="83"/>
    <cellStyle name="Normal 2 4 5" xfId="47"/>
    <cellStyle name="Normal 2 5" xfId="49"/>
    <cellStyle name="Normal 2 6" xfId="53"/>
    <cellStyle name="Normal 20" xfId="89"/>
    <cellStyle name="Normal 21" xfId="90"/>
    <cellStyle name="Normal 22" xfId="91"/>
    <cellStyle name="Normal 23" xfId="92"/>
    <cellStyle name="Normal 24" xfId="93"/>
    <cellStyle name="Normal 25" xfId="94"/>
    <cellStyle name="Normal 26" xfId="43"/>
    <cellStyle name="Normal 27" xfId="44"/>
    <cellStyle name="Normal 28" xfId="98"/>
    <cellStyle name="Normal 29" xfId="96"/>
    <cellStyle name="Normal 3" xfId="25"/>
    <cellStyle name="Normal 30" xfId="97"/>
    <cellStyle name="Normal 31" xfId="95"/>
    <cellStyle name="Normal 4" xfId="26"/>
    <cellStyle name="Normal 4 2" xfId="27"/>
    <cellStyle name="Normal 5" xfId="28"/>
    <cellStyle name="Normal 5 2" xfId="29"/>
    <cellStyle name="Normal 5 2 2" xfId="45"/>
    <cellStyle name="Normal 5 3" xfId="84"/>
    <cellStyle name="Normal 6" xfId="30"/>
    <cellStyle name="Normal 7" xfId="31"/>
    <cellStyle name="Normal 7 2" xfId="32"/>
    <cellStyle name="Normal 7 2 2" xfId="33"/>
    <cellStyle name="Normal 8" xfId="34"/>
    <cellStyle name="Normal 8 2" xfId="35"/>
    <cellStyle name="Normal 8 3" xfId="73"/>
    <cellStyle name="Normal 9" xfId="36"/>
    <cellStyle name="Percent 2" xfId="42"/>
    <cellStyle name="Percent 2 2" xfId="58"/>
    <cellStyle name="Percent 3" xfId="59"/>
    <cellStyle name="Percent 4" xfId="66"/>
    <cellStyle name="Percent 5" xfId="77"/>
    <cellStyle name="Percent 6" xfId="86"/>
    <cellStyle name="Percent 7" xfId="74"/>
  </cellStyles>
  <dxfs count="0"/>
  <tableStyles count="0" defaultTableStyle="TableStyleMedium9"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U112"/>
  <sheetViews>
    <sheetView showGridLines="0" tabSelected="1" showOutlineSymbols="0" topLeftCell="A54" zoomScale="80" zoomScaleNormal="80" zoomScaleSheetLayoutView="90" workbookViewId="0">
      <selection activeCell="K2" sqref="K2"/>
    </sheetView>
  </sheetViews>
  <sheetFormatPr defaultColWidth="10.6640625" defaultRowHeight="21.75"/>
  <cols>
    <col min="1" max="1" width="69.83203125" style="14" customWidth="1"/>
    <col min="2" max="2" width="9.5" style="170" customWidth="1"/>
    <col min="3" max="3" width="1.33203125" style="17" customWidth="1"/>
    <col min="4" max="4" width="13.83203125" style="14" customWidth="1"/>
    <col min="5" max="5" width="1.5" style="14" customWidth="1"/>
    <col min="6" max="6" width="13.83203125" style="14" customWidth="1"/>
    <col min="7" max="7" width="1.5" style="14" customWidth="1"/>
    <col min="8" max="8" width="13.83203125" style="14" customWidth="1"/>
    <col min="9" max="9" width="1.5" style="14" customWidth="1"/>
    <col min="10" max="10" width="13.83203125" style="14" customWidth="1"/>
    <col min="11" max="11" width="17.6640625" style="14" customWidth="1"/>
    <col min="12" max="12" width="13.83203125" style="14" customWidth="1"/>
    <col min="13" max="13" width="12.6640625" style="14" bestFit="1" customWidth="1"/>
    <col min="14" max="20" width="15.83203125" style="14" customWidth="1"/>
    <col min="21" max="16384" width="10.6640625" style="14"/>
  </cols>
  <sheetData>
    <row r="1" spans="1:15" s="13" customFormat="1" ht="23.25">
      <c r="A1" s="123" t="s">
        <v>0</v>
      </c>
      <c r="D1" s="169"/>
      <c r="E1" s="169"/>
      <c r="F1" s="169"/>
      <c r="G1" s="169"/>
      <c r="H1" s="169"/>
      <c r="I1" s="169"/>
      <c r="J1" s="169"/>
    </row>
    <row r="2" spans="1:15" s="13" customFormat="1" ht="23.25">
      <c r="A2" s="123" t="s">
        <v>221</v>
      </c>
      <c r="B2" s="169"/>
      <c r="C2" s="169"/>
      <c r="D2" s="169"/>
      <c r="E2" s="169"/>
      <c r="F2" s="169"/>
      <c r="G2" s="169"/>
      <c r="H2" s="169"/>
      <c r="I2" s="169"/>
      <c r="J2" s="169"/>
      <c r="K2" s="169"/>
      <c r="L2" s="169"/>
    </row>
    <row r="3" spans="1:15">
      <c r="A3" s="310"/>
      <c r="B3" s="310"/>
      <c r="C3" s="310"/>
      <c r="D3" s="310"/>
      <c r="E3" s="310"/>
      <c r="F3" s="310"/>
      <c r="G3" s="310"/>
      <c r="H3" s="310"/>
      <c r="I3" s="310"/>
      <c r="J3" s="310"/>
      <c r="K3" s="296"/>
      <c r="L3" s="296"/>
    </row>
    <row r="4" spans="1:15">
      <c r="A4" s="15"/>
      <c r="B4" s="16"/>
      <c r="D4" s="308" t="s">
        <v>1</v>
      </c>
      <c r="E4" s="308"/>
      <c r="F4" s="308"/>
      <c r="H4" s="308" t="s">
        <v>2</v>
      </c>
      <c r="I4" s="308"/>
      <c r="J4" s="308"/>
      <c r="K4" s="294"/>
      <c r="L4" s="294"/>
    </row>
    <row r="5" spans="1:15">
      <c r="A5" s="15"/>
      <c r="D5" s="309" t="s">
        <v>3</v>
      </c>
      <c r="E5" s="309"/>
      <c r="F5" s="309"/>
      <c r="H5" s="309" t="s">
        <v>3</v>
      </c>
      <c r="I5" s="309"/>
      <c r="J5" s="309"/>
      <c r="K5" s="295"/>
      <c r="L5" s="295"/>
    </row>
    <row r="6" spans="1:15">
      <c r="A6" s="171" t="s">
        <v>4</v>
      </c>
      <c r="B6" s="170" t="s">
        <v>5</v>
      </c>
      <c r="D6" s="17">
        <v>2567</v>
      </c>
      <c r="E6" s="17"/>
      <c r="F6" s="17">
        <v>2566</v>
      </c>
      <c r="H6" s="17">
        <v>2567</v>
      </c>
      <c r="I6" s="17"/>
      <c r="J6" s="17">
        <v>2566</v>
      </c>
      <c r="K6" s="17"/>
      <c r="L6" s="17"/>
    </row>
    <row r="7" spans="1:15">
      <c r="A7" s="171"/>
      <c r="F7" s="17" t="s">
        <v>225</v>
      </c>
    </row>
    <row r="8" spans="1:15">
      <c r="A8" s="171"/>
      <c r="D8" s="307" t="s">
        <v>6</v>
      </c>
      <c r="E8" s="307"/>
      <c r="F8" s="307"/>
      <c r="G8" s="307"/>
      <c r="H8" s="307"/>
      <c r="I8" s="307"/>
      <c r="J8" s="307"/>
      <c r="K8" s="293"/>
      <c r="L8" s="293"/>
    </row>
    <row r="9" spans="1:15">
      <c r="A9" s="19" t="s">
        <v>7</v>
      </c>
      <c r="D9" s="172"/>
      <c r="E9" s="172"/>
      <c r="F9" s="172"/>
      <c r="G9" s="172"/>
      <c r="H9" s="172"/>
      <c r="I9" s="172"/>
      <c r="J9" s="172"/>
      <c r="K9" s="172"/>
      <c r="L9" s="172"/>
    </row>
    <row r="10" spans="1:15">
      <c r="A10" s="14" t="s">
        <v>8</v>
      </c>
      <c r="B10" s="170">
        <v>6</v>
      </c>
      <c r="D10" s="32">
        <v>29461</v>
      </c>
      <c r="E10" s="20"/>
      <c r="F10" s="32">
        <v>261202</v>
      </c>
      <c r="G10" s="20"/>
      <c r="H10" s="20">
        <v>16794</v>
      </c>
      <c r="I10" s="20"/>
      <c r="J10" s="20">
        <v>6115</v>
      </c>
      <c r="K10" s="20"/>
      <c r="L10" s="20"/>
    </row>
    <row r="11" spans="1:15">
      <c r="A11" s="173" t="s">
        <v>282</v>
      </c>
      <c r="B11" s="170">
        <v>5</v>
      </c>
      <c r="D11" s="20">
        <v>3291</v>
      </c>
      <c r="E11" s="21"/>
      <c r="F11" s="20">
        <v>0</v>
      </c>
      <c r="G11" s="21"/>
      <c r="H11" s="21">
        <v>3291</v>
      </c>
      <c r="I11" s="21"/>
      <c r="J11" s="21">
        <v>1670</v>
      </c>
      <c r="K11" s="21"/>
      <c r="L11" s="21"/>
      <c r="M11" s="32"/>
    </row>
    <row r="12" spans="1:15">
      <c r="A12" s="14" t="s">
        <v>117</v>
      </c>
      <c r="B12" s="174">
        <v>5</v>
      </c>
      <c r="D12" s="32">
        <v>114099</v>
      </c>
      <c r="E12" s="20"/>
      <c r="F12" s="32">
        <v>882984</v>
      </c>
      <c r="G12" s="20"/>
      <c r="H12" s="20">
        <v>122177</v>
      </c>
      <c r="I12" s="20"/>
      <c r="J12" s="20">
        <v>36021</v>
      </c>
      <c r="K12" s="20"/>
      <c r="L12" s="20"/>
    </row>
    <row r="13" spans="1:15">
      <c r="A13" s="14" t="s">
        <v>196</v>
      </c>
      <c r="B13" s="174">
        <v>19</v>
      </c>
      <c r="D13" s="32">
        <v>0</v>
      </c>
      <c r="E13" s="20"/>
      <c r="F13" s="32">
        <v>155939</v>
      </c>
      <c r="G13" s="20"/>
      <c r="H13" s="20">
        <v>0</v>
      </c>
      <c r="I13" s="20">
        <v>0</v>
      </c>
      <c r="J13" s="20">
        <v>0</v>
      </c>
      <c r="K13" s="20"/>
      <c r="L13" s="20"/>
    </row>
    <row r="14" spans="1:15">
      <c r="A14" s="14" t="s">
        <v>118</v>
      </c>
      <c r="B14" s="170">
        <v>5</v>
      </c>
      <c r="D14" s="32">
        <v>0</v>
      </c>
      <c r="E14" s="20"/>
      <c r="F14" s="32">
        <v>241</v>
      </c>
      <c r="G14" s="20"/>
      <c r="H14" s="20">
        <v>0</v>
      </c>
      <c r="I14" s="20">
        <v>0</v>
      </c>
      <c r="J14" s="20">
        <v>0</v>
      </c>
      <c r="K14" s="20"/>
      <c r="L14" s="20"/>
    </row>
    <row r="15" spans="1:15">
      <c r="A15" s="173" t="s">
        <v>198</v>
      </c>
      <c r="B15" s="170">
        <v>5</v>
      </c>
      <c r="D15" s="21">
        <v>1366400</v>
      </c>
      <c r="E15" s="21"/>
      <c r="F15" s="21">
        <v>757000</v>
      </c>
      <c r="G15" s="21"/>
      <c r="H15" s="21">
        <v>1944843</v>
      </c>
      <c r="I15" s="21"/>
      <c r="J15" s="21">
        <v>525000</v>
      </c>
      <c r="K15" s="21"/>
      <c r="L15" s="21"/>
      <c r="O15" s="107"/>
    </row>
    <row r="16" spans="1:15">
      <c r="A16" s="173" t="s">
        <v>119</v>
      </c>
      <c r="B16" s="170">
        <v>7</v>
      </c>
      <c r="D16" s="21">
        <v>70000</v>
      </c>
      <c r="E16" s="20"/>
      <c r="F16" s="21">
        <v>130000</v>
      </c>
      <c r="G16" s="20"/>
      <c r="H16" s="21">
        <v>70000</v>
      </c>
      <c r="I16" s="20"/>
      <c r="J16" s="21">
        <v>70000</v>
      </c>
      <c r="K16" s="21"/>
      <c r="L16" s="21"/>
    </row>
    <row r="17" spans="1:17">
      <c r="A17" s="173" t="s">
        <v>276</v>
      </c>
      <c r="B17" s="170">
        <v>5</v>
      </c>
      <c r="D17" s="21">
        <v>92600</v>
      </c>
      <c r="E17" s="20"/>
      <c r="F17" s="21">
        <v>0</v>
      </c>
      <c r="G17" s="20"/>
      <c r="H17" s="21">
        <v>92600</v>
      </c>
      <c r="I17" s="20"/>
      <c r="J17" s="21">
        <v>0</v>
      </c>
      <c r="K17" s="21"/>
      <c r="L17" s="21"/>
    </row>
    <row r="18" spans="1:17">
      <c r="A18" s="173" t="s">
        <v>120</v>
      </c>
      <c r="D18" s="21">
        <v>0</v>
      </c>
      <c r="E18" s="20"/>
      <c r="F18" s="21">
        <v>2292760</v>
      </c>
      <c r="G18" s="20"/>
      <c r="H18" s="21">
        <v>0</v>
      </c>
      <c r="I18" s="20"/>
      <c r="J18" s="21">
        <v>0</v>
      </c>
      <c r="K18" s="21"/>
      <c r="L18" s="21"/>
    </row>
    <row r="19" spans="1:17">
      <c r="A19" s="173" t="s">
        <v>121</v>
      </c>
      <c r="D19" s="21">
        <v>11864</v>
      </c>
      <c r="E19" s="20"/>
      <c r="F19" s="21">
        <v>8756</v>
      </c>
      <c r="G19" s="20"/>
      <c r="H19" s="21">
        <v>0</v>
      </c>
      <c r="I19" s="20"/>
      <c r="J19" s="21">
        <v>0</v>
      </c>
      <c r="K19" s="21"/>
      <c r="L19" s="21"/>
    </row>
    <row r="20" spans="1:17" s="173" customFormat="1">
      <c r="A20" s="175" t="s">
        <v>9</v>
      </c>
      <c r="B20" s="176" t="s">
        <v>261</v>
      </c>
      <c r="C20" s="177"/>
      <c r="D20" s="22">
        <v>0</v>
      </c>
      <c r="E20" s="22"/>
      <c r="F20" s="22">
        <v>503472</v>
      </c>
      <c r="G20" s="22"/>
      <c r="H20" s="22">
        <v>0</v>
      </c>
      <c r="I20" s="22"/>
      <c r="J20" s="22">
        <v>165022</v>
      </c>
      <c r="K20" s="22"/>
      <c r="L20" s="22"/>
    </row>
    <row r="21" spans="1:17" s="173" customFormat="1">
      <c r="A21" s="175" t="s">
        <v>195</v>
      </c>
      <c r="B21" s="176">
        <v>5</v>
      </c>
      <c r="C21" s="177"/>
      <c r="D21" s="22">
        <v>0</v>
      </c>
      <c r="E21" s="22"/>
      <c r="F21" s="22">
        <v>0</v>
      </c>
      <c r="G21" s="22"/>
      <c r="H21" s="22">
        <v>0</v>
      </c>
      <c r="I21" s="22"/>
      <c r="J21" s="22">
        <v>430000</v>
      </c>
      <c r="K21" s="22"/>
      <c r="L21" s="22"/>
    </row>
    <row r="22" spans="1:17" s="173" customFormat="1">
      <c r="A22" s="175" t="s">
        <v>310</v>
      </c>
      <c r="B22" s="176">
        <v>10</v>
      </c>
      <c r="C22" s="177"/>
      <c r="D22" s="22">
        <v>50000</v>
      </c>
      <c r="E22" s="22"/>
      <c r="F22" s="22">
        <v>0</v>
      </c>
      <c r="G22" s="22"/>
      <c r="H22" s="22">
        <v>2500</v>
      </c>
      <c r="I22" s="22"/>
      <c r="J22" s="22">
        <v>0</v>
      </c>
      <c r="K22" s="22"/>
      <c r="L22" s="22"/>
    </row>
    <row r="23" spans="1:17">
      <c r="A23" s="173" t="s">
        <v>10</v>
      </c>
      <c r="D23" s="21">
        <v>81259</v>
      </c>
      <c r="E23" s="21"/>
      <c r="F23" s="21">
        <v>194246</v>
      </c>
      <c r="G23" s="21"/>
      <c r="H23" s="21">
        <v>58681</v>
      </c>
      <c r="I23" s="21"/>
      <c r="J23" s="21">
        <v>20980</v>
      </c>
      <c r="K23" s="21"/>
      <c r="L23" s="21"/>
    </row>
    <row r="24" spans="1:17" s="15" customFormat="1">
      <c r="A24" s="178" t="s">
        <v>11</v>
      </c>
      <c r="B24" s="179"/>
      <c r="C24" s="41"/>
      <c r="D24" s="23">
        <f>SUM(D10:D23)</f>
        <v>1818974</v>
      </c>
      <c r="E24" s="24"/>
      <c r="F24" s="23">
        <f>SUM(F10:F23)</f>
        <v>5186600</v>
      </c>
      <c r="G24" s="24"/>
      <c r="H24" s="23">
        <f>SUM(H10:H23)</f>
        <v>2310886</v>
      </c>
      <c r="I24" s="24"/>
      <c r="J24" s="23">
        <f>SUM(J10:J23)</f>
        <v>1254808</v>
      </c>
      <c r="K24" s="299"/>
      <c r="L24" s="299"/>
    </row>
    <row r="25" spans="1:17">
      <c r="A25" s="180"/>
      <c r="D25" s="21"/>
      <c r="E25" s="20"/>
      <c r="F25" s="21"/>
      <c r="G25" s="20"/>
      <c r="H25" s="21"/>
      <c r="I25" s="20"/>
      <c r="J25" s="21"/>
      <c r="K25" s="21"/>
      <c r="L25" s="21"/>
    </row>
    <row r="26" spans="1:17">
      <c r="A26" s="19" t="s">
        <v>12</v>
      </c>
      <c r="D26" s="25"/>
      <c r="E26" s="25"/>
      <c r="F26" s="25"/>
      <c r="G26" s="25"/>
      <c r="H26" s="25"/>
      <c r="I26" s="25"/>
      <c r="J26" s="25"/>
      <c r="K26" s="25"/>
      <c r="L26" s="25"/>
    </row>
    <row r="27" spans="1:17">
      <c r="A27" s="175" t="s">
        <v>258</v>
      </c>
      <c r="B27" s="176">
        <v>14</v>
      </c>
      <c r="D27" s="25">
        <v>0</v>
      </c>
      <c r="E27" s="25"/>
      <c r="F27" s="25">
        <v>96869</v>
      </c>
      <c r="G27" s="25"/>
      <c r="H27" s="25">
        <v>0</v>
      </c>
      <c r="I27" s="26"/>
      <c r="J27" s="25">
        <v>0</v>
      </c>
      <c r="K27" s="25"/>
      <c r="L27" s="25"/>
    </row>
    <row r="28" spans="1:17">
      <c r="A28" s="175" t="s">
        <v>13</v>
      </c>
      <c r="B28" s="176" t="s">
        <v>261</v>
      </c>
      <c r="D28" s="25">
        <v>495230</v>
      </c>
      <c r="E28" s="25"/>
      <c r="F28" s="25">
        <v>1100917</v>
      </c>
      <c r="G28" s="25"/>
      <c r="H28" s="25">
        <v>15342</v>
      </c>
      <c r="I28" s="26"/>
      <c r="J28" s="25">
        <v>237698</v>
      </c>
      <c r="K28" s="25"/>
      <c r="L28" s="25"/>
      <c r="N28" s="32"/>
      <c r="O28" s="32"/>
      <c r="P28" s="32"/>
      <c r="Q28" s="32"/>
    </row>
    <row r="29" spans="1:17">
      <c r="A29" s="173" t="s">
        <v>14</v>
      </c>
      <c r="B29" s="170" t="s">
        <v>292</v>
      </c>
      <c r="D29" s="25">
        <v>0</v>
      </c>
      <c r="E29" s="25"/>
      <c r="F29" s="25">
        <v>0</v>
      </c>
      <c r="G29" s="25"/>
      <c r="H29" s="25">
        <v>605457</v>
      </c>
      <c r="I29" s="25"/>
      <c r="J29" s="25">
        <v>2865374</v>
      </c>
      <c r="K29" s="25"/>
      <c r="L29" s="25"/>
      <c r="O29" s="32"/>
    </row>
    <row r="30" spans="1:17">
      <c r="A30" s="173" t="s">
        <v>312</v>
      </c>
      <c r="B30" s="170" t="s">
        <v>262</v>
      </c>
      <c r="D30" s="189">
        <v>1247648</v>
      </c>
      <c r="E30" s="25"/>
      <c r="F30" s="189">
        <v>1543549</v>
      </c>
      <c r="G30" s="25"/>
      <c r="H30" s="25">
        <v>1415539</v>
      </c>
      <c r="I30" s="25"/>
      <c r="J30" s="25">
        <v>777862</v>
      </c>
      <c r="K30" s="25"/>
      <c r="L30" s="25"/>
      <c r="N30" s="32"/>
      <c r="O30" s="32"/>
      <c r="P30" s="32"/>
      <c r="Q30" s="32"/>
    </row>
    <row r="31" spans="1:17">
      <c r="A31" s="175" t="s">
        <v>122</v>
      </c>
      <c r="B31" s="170">
        <v>5</v>
      </c>
      <c r="D31" s="25">
        <v>0</v>
      </c>
      <c r="E31" s="25"/>
      <c r="F31" s="25">
        <v>53927</v>
      </c>
      <c r="G31" s="25"/>
      <c r="H31" s="25">
        <v>0</v>
      </c>
      <c r="I31" s="26"/>
      <c r="J31" s="25">
        <v>0</v>
      </c>
      <c r="K31" s="25"/>
      <c r="L31" s="25"/>
      <c r="O31" s="32"/>
    </row>
    <row r="32" spans="1:17">
      <c r="A32" s="173" t="s">
        <v>123</v>
      </c>
      <c r="B32" s="170">
        <v>14</v>
      </c>
      <c r="D32" s="25">
        <v>0</v>
      </c>
      <c r="E32" s="25"/>
      <c r="F32" s="189">
        <v>909003</v>
      </c>
      <c r="G32" s="25"/>
      <c r="H32" s="25">
        <v>0</v>
      </c>
      <c r="I32" s="25"/>
      <c r="J32" s="25">
        <v>0</v>
      </c>
      <c r="K32" s="25"/>
      <c r="L32" s="25"/>
      <c r="N32" s="32"/>
      <c r="O32" s="32"/>
      <c r="P32" s="32"/>
      <c r="Q32" s="32"/>
    </row>
    <row r="33" spans="1:21">
      <c r="A33" s="173" t="s">
        <v>124</v>
      </c>
      <c r="B33" s="170">
        <v>14</v>
      </c>
      <c r="D33" s="25">
        <v>0</v>
      </c>
      <c r="E33" s="25"/>
      <c r="F33" s="189">
        <v>9627519</v>
      </c>
      <c r="G33" s="25"/>
      <c r="H33" s="25">
        <v>0</v>
      </c>
      <c r="I33" s="25"/>
      <c r="J33" s="25">
        <v>0</v>
      </c>
      <c r="K33" s="25"/>
      <c r="L33" s="25"/>
      <c r="O33" s="32"/>
    </row>
    <row r="34" spans="1:21">
      <c r="A34" s="173" t="s">
        <v>125</v>
      </c>
      <c r="B34" s="170" t="s">
        <v>263</v>
      </c>
      <c r="D34" s="25">
        <v>737264</v>
      </c>
      <c r="E34" s="25"/>
      <c r="F34" s="25">
        <v>5721822</v>
      </c>
      <c r="G34" s="25"/>
      <c r="H34" s="25">
        <v>12953</v>
      </c>
      <c r="I34" s="25"/>
      <c r="J34" s="25">
        <v>14113</v>
      </c>
      <c r="K34" s="25"/>
      <c r="L34" s="25"/>
      <c r="N34" s="32"/>
      <c r="O34" s="32"/>
      <c r="P34" s="32"/>
      <c r="Q34" s="32"/>
    </row>
    <row r="35" spans="1:21">
      <c r="A35" s="173" t="s">
        <v>15</v>
      </c>
      <c r="B35" s="170">
        <v>13</v>
      </c>
      <c r="D35" s="25">
        <v>0</v>
      </c>
      <c r="E35" s="25"/>
      <c r="F35" s="25">
        <v>45356</v>
      </c>
      <c r="G35" s="25"/>
      <c r="H35" s="25">
        <v>0</v>
      </c>
      <c r="I35" s="33"/>
      <c r="J35" s="25">
        <v>0</v>
      </c>
      <c r="K35" s="25"/>
      <c r="L35" s="25"/>
      <c r="O35" s="32"/>
    </row>
    <row r="36" spans="1:21">
      <c r="A36" s="173" t="s">
        <v>16</v>
      </c>
      <c r="D36" s="25">
        <v>33407</v>
      </c>
      <c r="E36" s="25"/>
      <c r="F36" s="25">
        <v>47679</v>
      </c>
      <c r="G36" s="25"/>
      <c r="H36" s="25">
        <v>1462</v>
      </c>
      <c r="I36" s="25"/>
      <c r="J36" s="25">
        <v>1583</v>
      </c>
      <c r="K36" s="25"/>
      <c r="L36" s="25"/>
      <c r="N36" s="32"/>
      <c r="O36" s="32"/>
      <c r="P36" s="32"/>
      <c r="Q36" s="32"/>
    </row>
    <row r="37" spans="1:21">
      <c r="A37" s="173" t="s">
        <v>126</v>
      </c>
      <c r="D37" s="25">
        <v>0</v>
      </c>
      <c r="E37" s="25"/>
      <c r="F37" s="25">
        <v>125704</v>
      </c>
      <c r="G37" s="25"/>
      <c r="H37" s="25">
        <v>0</v>
      </c>
      <c r="I37" s="25"/>
      <c r="J37" s="25">
        <v>0</v>
      </c>
      <c r="K37" s="25"/>
      <c r="L37" s="25"/>
      <c r="O37" s="32"/>
    </row>
    <row r="38" spans="1:21">
      <c r="A38" s="173" t="s">
        <v>127</v>
      </c>
      <c r="D38" s="25">
        <v>0</v>
      </c>
      <c r="E38" s="25"/>
      <c r="F38" s="25">
        <v>30000</v>
      </c>
      <c r="G38" s="25"/>
      <c r="H38" s="25">
        <v>0</v>
      </c>
      <c r="I38" s="25"/>
      <c r="J38" s="25">
        <v>0</v>
      </c>
      <c r="K38" s="25"/>
      <c r="L38" s="25"/>
      <c r="N38" s="32"/>
      <c r="O38" s="32"/>
      <c r="P38" s="32"/>
      <c r="Q38" s="32"/>
    </row>
    <row r="39" spans="1:21">
      <c r="A39" s="173" t="s">
        <v>17</v>
      </c>
      <c r="B39" s="170">
        <v>5</v>
      </c>
      <c r="D39" s="25">
        <v>58588</v>
      </c>
      <c r="E39" s="25"/>
      <c r="F39" s="25">
        <v>195651</v>
      </c>
      <c r="G39" s="25"/>
      <c r="H39" s="25">
        <v>774</v>
      </c>
      <c r="I39" s="25"/>
      <c r="J39" s="25">
        <v>757</v>
      </c>
      <c r="K39" s="25"/>
      <c r="L39" s="25"/>
      <c r="O39" s="32"/>
    </row>
    <row r="40" spans="1:21" s="15" customFormat="1">
      <c r="A40" s="178" t="s">
        <v>18</v>
      </c>
      <c r="B40" s="179"/>
      <c r="C40" s="41"/>
      <c r="D40" s="28">
        <f>SUM(D27:D39)</f>
        <v>2572137</v>
      </c>
      <c r="E40" s="29"/>
      <c r="F40" s="28">
        <f>SUM(F27:F39)</f>
        <v>19497996</v>
      </c>
      <c r="G40" s="29"/>
      <c r="H40" s="28">
        <f>SUM(H27:H39)</f>
        <v>2051527</v>
      </c>
      <c r="I40" s="29"/>
      <c r="J40" s="28">
        <f>SUM(J27:J39)</f>
        <v>3897387</v>
      </c>
      <c r="K40" s="30"/>
      <c r="L40" s="30"/>
      <c r="M40" s="14"/>
      <c r="N40" s="32"/>
      <c r="O40" s="32"/>
      <c r="P40" s="32"/>
      <c r="Q40" s="32"/>
      <c r="R40" s="14"/>
      <c r="S40" s="14"/>
      <c r="T40" s="14"/>
      <c r="U40" s="14"/>
    </row>
    <row r="41" spans="1:21" s="15" customFormat="1">
      <c r="A41" s="178"/>
      <c r="B41" s="179"/>
      <c r="C41" s="41"/>
      <c r="D41" s="30"/>
      <c r="E41" s="30"/>
      <c r="F41" s="30"/>
      <c r="G41" s="30"/>
      <c r="H41" s="30"/>
      <c r="I41" s="30"/>
      <c r="J41" s="30"/>
      <c r="K41" s="30"/>
      <c r="L41" s="30"/>
      <c r="M41" s="14"/>
      <c r="N41" s="14"/>
      <c r="O41" s="32"/>
      <c r="P41" s="14"/>
      <c r="Q41" s="14"/>
      <c r="R41" s="14"/>
      <c r="S41" s="14"/>
      <c r="T41" s="14"/>
      <c r="U41" s="14"/>
    </row>
    <row r="42" spans="1:21" ht="22.5" thickBot="1">
      <c r="A42" s="15" t="s">
        <v>19</v>
      </c>
      <c r="B42" s="179"/>
      <c r="C42" s="41"/>
      <c r="D42" s="31">
        <f>D40+D24</f>
        <v>4391111</v>
      </c>
      <c r="E42" s="30"/>
      <c r="F42" s="31">
        <f>F40+F24</f>
        <v>24684596</v>
      </c>
      <c r="G42" s="30"/>
      <c r="H42" s="31">
        <f>H40+H24</f>
        <v>4362413</v>
      </c>
      <c r="I42" s="30"/>
      <c r="J42" s="31">
        <f>J40+J24</f>
        <v>5152195</v>
      </c>
      <c r="K42" s="30"/>
      <c r="L42" s="30"/>
      <c r="N42" s="32"/>
      <c r="O42" s="32"/>
      <c r="P42" s="32"/>
      <c r="Q42" s="32"/>
    </row>
    <row r="43" spans="1:21" ht="22.5" thickTop="1">
      <c r="A43" s="15"/>
      <c r="B43" s="179"/>
      <c r="C43" s="41"/>
      <c r="D43" s="26"/>
      <c r="E43" s="26"/>
      <c r="F43" s="26"/>
      <c r="G43" s="26"/>
      <c r="H43" s="26"/>
      <c r="I43" s="26"/>
      <c r="J43" s="26"/>
      <c r="K43" s="26"/>
      <c r="L43" s="26"/>
      <c r="O43" s="32"/>
    </row>
    <row r="44" spans="1:21" s="13" customFormat="1" ht="23.25">
      <c r="A44" s="169" t="s">
        <v>0</v>
      </c>
    </row>
    <row r="45" spans="1:21" s="13" customFormat="1" ht="23.25">
      <c r="A45" s="169" t="s">
        <v>221</v>
      </c>
      <c r="B45" s="169"/>
      <c r="C45" s="169"/>
      <c r="D45" s="169"/>
      <c r="E45" s="169"/>
      <c r="F45" s="169"/>
      <c r="G45" s="169"/>
      <c r="H45" s="169"/>
      <c r="I45" s="169"/>
      <c r="J45" s="169"/>
      <c r="K45" s="169"/>
      <c r="L45" s="169"/>
    </row>
    <row r="46" spans="1:21">
      <c r="A46" s="311" t="s">
        <v>20</v>
      </c>
      <c r="B46" s="311"/>
      <c r="C46" s="311"/>
      <c r="D46" s="311"/>
      <c r="E46" s="311"/>
      <c r="F46" s="311"/>
      <c r="G46" s="311"/>
      <c r="H46" s="311"/>
      <c r="I46" s="311"/>
      <c r="J46" s="311"/>
      <c r="K46" s="297"/>
      <c r="L46" s="297"/>
    </row>
    <row r="47" spans="1:21">
      <c r="A47" s="15"/>
      <c r="B47" s="14"/>
      <c r="D47" s="308" t="s">
        <v>1</v>
      </c>
      <c r="E47" s="308"/>
      <c r="F47" s="308"/>
      <c r="H47" s="308" t="s">
        <v>2</v>
      </c>
      <c r="I47" s="308"/>
      <c r="J47" s="308"/>
      <c r="K47" s="294"/>
      <c r="L47" s="294"/>
    </row>
    <row r="48" spans="1:21">
      <c r="A48" s="15"/>
      <c r="D48" s="309" t="s">
        <v>3</v>
      </c>
      <c r="E48" s="309"/>
      <c r="F48" s="309"/>
      <c r="H48" s="309" t="s">
        <v>3</v>
      </c>
      <c r="I48" s="309"/>
      <c r="J48" s="309"/>
      <c r="K48" s="295"/>
      <c r="L48" s="295"/>
    </row>
    <row r="49" spans="1:12">
      <c r="A49" s="171" t="s">
        <v>21</v>
      </c>
      <c r="B49" s="170" t="s">
        <v>5</v>
      </c>
      <c r="D49" s="17">
        <v>2567</v>
      </c>
      <c r="E49" s="17"/>
      <c r="F49" s="17">
        <v>2566</v>
      </c>
      <c r="H49" s="17">
        <v>2567</v>
      </c>
      <c r="I49" s="17"/>
      <c r="J49" s="17">
        <v>2566</v>
      </c>
      <c r="K49" s="17"/>
      <c r="L49" s="17"/>
    </row>
    <row r="50" spans="1:12">
      <c r="A50" s="171"/>
      <c r="F50" s="17" t="s">
        <v>225</v>
      </c>
    </row>
    <row r="51" spans="1:12">
      <c r="A51" s="171"/>
      <c r="D51" s="307" t="s">
        <v>6</v>
      </c>
      <c r="E51" s="307"/>
      <c r="F51" s="307"/>
      <c r="G51" s="307"/>
      <c r="H51" s="307"/>
      <c r="I51" s="307"/>
      <c r="J51" s="307"/>
      <c r="K51" s="293"/>
      <c r="L51" s="293"/>
    </row>
    <row r="52" spans="1:12">
      <c r="A52" s="19" t="s">
        <v>22</v>
      </c>
      <c r="D52" s="172"/>
      <c r="E52" s="172"/>
      <c r="F52" s="172"/>
      <c r="G52" s="172"/>
      <c r="H52" s="172"/>
      <c r="I52" s="172"/>
      <c r="J52" s="172"/>
      <c r="K52" s="172"/>
      <c r="L52" s="172"/>
    </row>
    <row r="53" spans="1:12">
      <c r="A53" s="14" t="s">
        <v>128</v>
      </c>
      <c r="B53" s="170" t="s">
        <v>294</v>
      </c>
      <c r="D53" s="25">
        <v>40077</v>
      </c>
      <c r="E53" s="181"/>
      <c r="F53" s="25">
        <v>53025</v>
      </c>
      <c r="G53" s="181"/>
      <c r="H53" s="25">
        <v>40077</v>
      </c>
      <c r="I53" s="181"/>
      <c r="J53" s="25">
        <v>0</v>
      </c>
      <c r="K53" s="25"/>
      <c r="L53" s="25"/>
    </row>
    <row r="54" spans="1:12">
      <c r="A54" s="14" t="s">
        <v>129</v>
      </c>
      <c r="B54" s="170">
        <v>5</v>
      </c>
      <c r="D54" s="25">
        <v>147040</v>
      </c>
      <c r="E54" s="181"/>
      <c r="F54" s="25">
        <v>1291252</v>
      </c>
      <c r="G54" s="181"/>
      <c r="H54" s="25">
        <v>54080</v>
      </c>
      <c r="I54" s="181"/>
      <c r="J54" s="25">
        <v>15952</v>
      </c>
      <c r="K54" s="25"/>
      <c r="L54" s="25"/>
    </row>
    <row r="55" spans="1:12">
      <c r="A55" s="14" t="s">
        <v>130</v>
      </c>
      <c r="B55" s="170">
        <v>15</v>
      </c>
      <c r="D55" s="25">
        <v>0</v>
      </c>
      <c r="E55" s="181"/>
      <c r="F55" s="25">
        <v>1089006</v>
      </c>
      <c r="G55" s="181"/>
      <c r="H55" s="25">
        <v>0</v>
      </c>
      <c r="I55" s="181"/>
      <c r="J55" s="25">
        <v>58040</v>
      </c>
      <c r="K55" s="25"/>
      <c r="L55" s="25"/>
    </row>
    <row r="56" spans="1:12">
      <c r="A56" s="173" t="s">
        <v>131</v>
      </c>
      <c r="B56" s="170">
        <v>15</v>
      </c>
      <c r="D56" s="25">
        <v>0</v>
      </c>
      <c r="E56" s="33"/>
      <c r="F56" s="25">
        <v>80000</v>
      </c>
      <c r="G56" s="33"/>
      <c r="H56" s="33">
        <v>0</v>
      </c>
      <c r="I56" s="33"/>
      <c r="J56" s="33">
        <v>0</v>
      </c>
      <c r="K56" s="33"/>
      <c r="L56" s="33"/>
    </row>
    <row r="57" spans="1:12">
      <c r="A57" s="173" t="s">
        <v>23</v>
      </c>
      <c r="B57" s="170">
        <v>15</v>
      </c>
      <c r="D57" s="33">
        <v>366800</v>
      </c>
      <c r="E57" s="33"/>
      <c r="F57" s="25">
        <v>1731279</v>
      </c>
      <c r="G57" s="33"/>
      <c r="H57" s="33">
        <v>366800</v>
      </c>
      <c r="I57" s="33"/>
      <c r="J57" s="33">
        <v>0</v>
      </c>
      <c r="K57" s="33"/>
      <c r="L57" s="33"/>
    </row>
    <row r="58" spans="1:12">
      <c r="A58" s="182" t="s">
        <v>24</v>
      </c>
      <c r="B58" s="170">
        <v>15</v>
      </c>
      <c r="C58" s="34"/>
      <c r="D58" s="33">
        <v>29220</v>
      </c>
      <c r="E58" s="21"/>
      <c r="F58" s="33">
        <v>15565</v>
      </c>
      <c r="G58" s="33"/>
      <c r="H58" s="33">
        <v>3715</v>
      </c>
      <c r="I58" s="33"/>
      <c r="J58" s="33">
        <v>2839</v>
      </c>
      <c r="K58" s="33"/>
      <c r="L58" s="25"/>
    </row>
    <row r="59" spans="1:12">
      <c r="A59" s="182" t="s">
        <v>226</v>
      </c>
      <c r="B59" s="170" t="s">
        <v>249</v>
      </c>
      <c r="C59" s="34"/>
      <c r="D59" s="33">
        <v>50000</v>
      </c>
      <c r="E59" s="21"/>
      <c r="F59" s="33">
        <v>0</v>
      </c>
      <c r="G59" s="33"/>
      <c r="H59" s="33">
        <v>96000</v>
      </c>
      <c r="I59" s="33"/>
      <c r="J59" s="33">
        <v>0</v>
      </c>
      <c r="K59" s="33"/>
      <c r="L59" s="25"/>
    </row>
    <row r="60" spans="1:12">
      <c r="A60" s="173" t="s">
        <v>203</v>
      </c>
      <c r="B60" s="170">
        <v>15</v>
      </c>
      <c r="D60" s="33">
        <v>600000</v>
      </c>
      <c r="E60" s="33"/>
      <c r="F60" s="25">
        <v>800000</v>
      </c>
      <c r="G60" s="33"/>
      <c r="H60" s="33">
        <v>600000</v>
      </c>
      <c r="I60" s="33"/>
      <c r="J60" s="33">
        <v>450000</v>
      </c>
      <c r="K60" s="33"/>
      <c r="L60" s="33"/>
    </row>
    <row r="61" spans="1:12">
      <c r="A61" s="173" t="s">
        <v>277</v>
      </c>
      <c r="B61" s="170">
        <v>5</v>
      </c>
      <c r="D61" s="25">
        <v>14400</v>
      </c>
      <c r="E61" s="33"/>
      <c r="F61" s="33">
        <v>0</v>
      </c>
      <c r="G61" s="33"/>
      <c r="H61" s="33">
        <v>82231</v>
      </c>
      <c r="I61" s="33"/>
      <c r="J61" s="33">
        <v>244277</v>
      </c>
      <c r="K61" s="33"/>
      <c r="L61" s="33"/>
    </row>
    <row r="62" spans="1:12" hidden="1">
      <c r="A62" s="173" t="s">
        <v>227</v>
      </c>
      <c r="D62" s="25">
        <v>0</v>
      </c>
      <c r="E62" s="33"/>
      <c r="F62" s="33">
        <v>0</v>
      </c>
      <c r="G62" s="33"/>
      <c r="H62" s="33">
        <v>0</v>
      </c>
      <c r="I62" s="33"/>
      <c r="J62" s="33">
        <v>0</v>
      </c>
      <c r="K62" s="33"/>
      <c r="L62" s="25"/>
    </row>
    <row r="63" spans="1:12">
      <c r="A63" s="14" t="s">
        <v>132</v>
      </c>
      <c r="D63" s="33">
        <v>0</v>
      </c>
      <c r="E63" s="33"/>
      <c r="F63" s="33">
        <v>29486</v>
      </c>
      <c r="G63" s="33"/>
      <c r="H63" s="25">
        <v>0</v>
      </c>
      <c r="I63" s="33"/>
      <c r="J63" s="33">
        <v>0</v>
      </c>
      <c r="K63" s="33"/>
      <c r="L63" s="25"/>
    </row>
    <row r="64" spans="1:12">
      <c r="A64" s="14" t="s">
        <v>293</v>
      </c>
      <c r="B64" s="302">
        <v>16</v>
      </c>
      <c r="D64" s="25">
        <v>8518</v>
      </c>
      <c r="E64" s="33">
        <v>0</v>
      </c>
      <c r="F64" s="33">
        <v>0</v>
      </c>
      <c r="G64" s="33"/>
      <c r="H64" s="25">
        <v>8518</v>
      </c>
      <c r="I64" s="33"/>
      <c r="J64" s="33">
        <v>0</v>
      </c>
      <c r="K64" s="33"/>
      <c r="L64" s="33"/>
    </row>
    <row r="65" spans="1:21">
      <c r="A65" s="14" t="s">
        <v>133</v>
      </c>
      <c r="D65" s="33">
        <v>64258</v>
      </c>
      <c r="E65" s="33"/>
      <c r="F65" s="33">
        <v>56102</v>
      </c>
      <c r="G65" s="33"/>
      <c r="H65" s="25">
        <v>0</v>
      </c>
      <c r="I65" s="33"/>
      <c r="J65" s="33">
        <v>0</v>
      </c>
      <c r="K65" s="33"/>
      <c r="L65" s="33"/>
    </row>
    <row r="66" spans="1:21">
      <c r="A66" s="14" t="s">
        <v>228</v>
      </c>
      <c r="D66" s="33">
        <v>0</v>
      </c>
      <c r="E66" s="33"/>
      <c r="F66" s="33">
        <v>1014272</v>
      </c>
      <c r="G66" s="33"/>
      <c r="H66" s="25">
        <v>0</v>
      </c>
      <c r="I66" s="33"/>
      <c r="J66" s="33">
        <v>0</v>
      </c>
      <c r="K66" s="33"/>
      <c r="L66" s="25"/>
    </row>
    <row r="67" spans="1:21">
      <c r="A67" s="14" t="s">
        <v>134</v>
      </c>
      <c r="B67" s="170">
        <v>5</v>
      </c>
      <c r="D67" s="33">
        <v>0</v>
      </c>
      <c r="E67" s="33"/>
      <c r="F67" s="33">
        <v>527</v>
      </c>
      <c r="G67" s="33"/>
      <c r="H67" s="25">
        <v>0</v>
      </c>
      <c r="I67" s="33"/>
      <c r="J67" s="33">
        <v>0</v>
      </c>
      <c r="K67" s="33"/>
      <c r="L67" s="25"/>
    </row>
    <row r="68" spans="1:21">
      <c r="A68" s="173" t="s">
        <v>25</v>
      </c>
      <c r="D68" s="33">
        <v>49088</v>
      </c>
      <c r="E68" s="33"/>
      <c r="F68" s="33">
        <v>340193</v>
      </c>
      <c r="G68" s="33"/>
      <c r="H68" s="33">
        <v>1215</v>
      </c>
      <c r="I68" s="33"/>
      <c r="J68" s="33">
        <v>846</v>
      </c>
      <c r="K68" s="33">
        <v>0</v>
      </c>
      <c r="L68" s="33"/>
    </row>
    <row r="69" spans="1:21" s="15" customFormat="1">
      <c r="A69" s="178" t="s">
        <v>26</v>
      </c>
      <c r="B69" s="19"/>
      <c r="C69" s="41"/>
      <c r="D69" s="35">
        <f>SUM(D53:D68)</f>
        <v>1369401</v>
      </c>
      <c r="E69" s="36"/>
      <c r="F69" s="35">
        <f>SUM(F53:F68)</f>
        <v>6500707</v>
      </c>
      <c r="G69" s="36"/>
      <c r="H69" s="35">
        <f>SUM(H53:H68)</f>
        <v>1252636</v>
      </c>
      <c r="I69" s="36"/>
      <c r="J69" s="35">
        <f>SUM(J53:J68)</f>
        <v>771954</v>
      </c>
      <c r="K69" s="36"/>
      <c r="L69" s="33"/>
      <c r="M69" s="14"/>
      <c r="N69" s="14"/>
      <c r="O69" s="14"/>
      <c r="P69" s="14"/>
      <c r="Q69" s="14"/>
      <c r="R69" s="14"/>
      <c r="S69" s="14"/>
      <c r="T69" s="14"/>
      <c r="U69" s="14"/>
    </row>
    <row r="70" spans="1:21">
      <c r="D70" s="181"/>
      <c r="E70" s="181"/>
      <c r="F70" s="181"/>
      <c r="G70" s="181"/>
      <c r="H70" s="181"/>
      <c r="I70" s="181"/>
      <c r="J70" s="181"/>
      <c r="K70" s="181"/>
      <c r="L70" s="25"/>
    </row>
    <row r="71" spans="1:21">
      <c r="A71" s="19" t="s">
        <v>27</v>
      </c>
      <c r="D71" s="181"/>
      <c r="E71" s="181"/>
      <c r="F71" s="181"/>
      <c r="G71" s="181"/>
      <c r="H71" s="181"/>
      <c r="I71" s="181"/>
      <c r="J71" s="181"/>
      <c r="K71" s="181"/>
      <c r="L71" s="25"/>
    </row>
    <row r="72" spans="1:21">
      <c r="A72" s="14" t="s">
        <v>135</v>
      </c>
      <c r="D72" s="181">
        <v>0</v>
      </c>
      <c r="E72" s="181"/>
      <c r="F72" s="25">
        <v>61084</v>
      </c>
      <c r="G72" s="181"/>
      <c r="H72" s="20">
        <v>0</v>
      </c>
      <c r="I72" s="181"/>
      <c r="J72" s="25">
        <v>0</v>
      </c>
      <c r="K72" s="25"/>
      <c r="L72" s="33"/>
    </row>
    <row r="73" spans="1:21">
      <c r="A73" s="14" t="s">
        <v>136</v>
      </c>
      <c r="B73" s="170">
        <v>15</v>
      </c>
      <c r="D73" s="181">
        <v>0</v>
      </c>
      <c r="E73" s="181"/>
      <c r="F73" s="25">
        <v>4677594</v>
      </c>
      <c r="G73" s="181"/>
      <c r="H73" s="181">
        <v>0</v>
      </c>
      <c r="I73" s="181"/>
      <c r="J73" s="25">
        <v>233962</v>
      </c>
      <c r="K73" s="25"/>
      <c r="L73" s="33"/>
    </row>
    <row r="74" spans="1:21">
      <c r="A74" s="173" t="s">
        <v>28</v>
      </c>
      <c r="B74" s="170">
        <v>15</v>
      </c>
      <c r="D74" s="33">
        <v>0</v>
      </c>
      <c r="E74" s="33"/>
      <c r="F74" s="33">
        <v>3760305</v>
      </c>
      <c r="G74" s="33"/>
      <c r="H74" s="33">
        <v>0</v>
      </c>
      <c r="I74" s="33"/>
      <c r="J74" s="33">
        <v>366800</v>
      </c>
      <c r="K74" s="33"/>
      <c r="L74" s="25"/>
    </row>
    <row r="75" spans="1:21">
      <c r="A75" s="182" t="s">
        <v>29</v>
      </c>
      <c r="B75" s="170">
        <v>15</v>
      </c>
      <c r="C75" s="34"/>
      <c r="D75" s="21">
        <v>939319</v>
      </c>
      <c r="E75" s="21"/>
      <c r="F75" s="21">
        <v>1383444</v>
      </c>
      <c r="G75" s="21"/>
      <c r="H75" s="21">
        <v>3786</v>
      </c>
      <c r="I75" s="21"/>
      <c r="J75" s="21">
        <v>3953</v>
      </c>
      <c r="K75" s="21"/>
      <c r="L75" s="21"/>
    </row>
    <row r="76" spans="1:21">
      <c r="A76" s="182" t="s">
        <v>30</v>
      </c>
      <c r="B76" s="170">
        <v>16</v>
      </c>
      <c r="C76" s="34"/>
      <c r="D76" s="21">
        <v>23970</v>
      </c>
      <c r="E76" s="21"/>
      <c r="F76" s="21">
        <v>99148</v>
      </c>
      <c r="G76" s="21"/>
      <c r="H76" s="21">
        <v>16000</v>
      </c>
      <c r="I76" s="21"/>
      <c r="J76" s="21">
        <v>28743</v>
      </c>
      <c r="K76" s="21"/>
      <c r="L76" s="21"/>
    </row>
    <row r="77" spans="1:21">
      <c r="A77" s="182" t="s">
        <v>259</v>
      </c>
      <c r="C77" s="34"/>
      <c r="D77" s="21">
        <v>0</v>
      </c>
      <c r="E77" s="21"/>
      <c r="F77" s="21">
        <v>60684</v>
      </c>
      <c r="G77" s="21"/>
      <c r="H77" s="21">
        <v>0</v>
      </c>
      <c r="I77" s="21"/>
      <c r="J77" s="25">
        <v>0</v>
      </c>
      <c r="K77" s="25"/>
      <c r="L77" s="25"/>
    </row>
    <row r="78" spans="1:21">
      <c r="A78" s="173" t="s">
        <v>137</v>
      </c>
      <c r="B78" s="170">
        <v>17</v>
      </c>
      <c r="D78" s="181">
        <v>0</v>
      </c>
      <c r="E78" s="181"/>
      <c r="F78" s="21">
        <v>524459</v>
      </c>
      <c r="G78" s="181"/>
      <c r="H78" s="21">
        <v>0</v>
      </c>
      <c r="I78" s="181"/>
      <c r="J78" s="26">
        <v>0</v>
      </c>
      <c r="K78" s="26"/>
      <c r="L78" s="26"/>
      <c r="M78" s="107"/>
    </row>
    <row r="79" spans="1:21" s="15" customFormat="1">
      <c r="A79" s="178" t="s">
        <v>31</v>
      </c>
      <c r="B79" s="179"/>
      <c r="C79" s="41"/>
      <c r="D79" s="35">
        <f>SUM(D72:D78)</f>
        <v>963289</v>
      </c>
      <c r="E79" s="36"/>
      <c r="F79" s="35">
        <f>SUM(F72:F78)</f>
        <v>10566718</v>
      </c>
      <c r="G79" s="36"/>
      <c r="H79" s="35">
        <f>SUM(H72:H78)</f>
        <v>19786</v>
      </c>
      <c r="I79" s="36"/>
      <c r="J79" s="35">
        <f>SUM(J72:J78)</f>
        <v>633458</v>
      </c>
      <c r="K79" s="36"/>
      <c r="L79" s="36"/>
      <c r="N79" s="183"/>
    </row>
    <row r="80" spans="1:21" s="15" customFormat="1">
      <c r="A80" s="178"/>
      <c r="B80" s="179"/>
      <c r="C80" s="41"/>
      <c r="D80" s="36"/>
      <c r="E80" s="36"/>
      <c r="F80" s="36"/>
      <c r="G80" s="36"/>
      <c r="H80" s="36"/>
      <c r="I80" s="36"/>
      <c r="J80" s="36"/>
      <c r="K80" s="36"/>
      <c r="L80" s="36"/>
    </row>
    <row r="81" spans="1:15" s="15" customFormat="1">
      <c r="A81" s="178" t="s">
        <v>32</v>
      </c>
      <c r="B81" s="179"/>
      <c r="C81" s="41"/>
      <c r="D81" s="38">
        <f>D79+D69</f>
        <v>2332690</v>
      </c>
      <c r="E81" s="36"/>
      <c r="F81" s="38">
        <f>F79+F69</f>
        <v>17067425</v>
      </c>
      <c r="G81" s="36"/>
      <c r="H81" s="38">
        <f>H79+H69</f>
        <v>1272422</v>
      </c>
      <c r="I81" s="36"/>
      <c r="J81" s="38">
        <f>J79+J69</f>
        <v>1405412</v>
      </c>
      <c r="K81" s="36"/>
      <c r="L81" s="36"/>
    </row>
    <row r="82" spans="1:15">
      <c r="A82" s="184"/>
      <c r="B82" s="39"/>
      <c r="D82" s="32"/>
      <c r="E82" s="32"/>
      <c r="F82" s="32"/>
      <c r="G82" s="32"/>
      <c r="H82" s="32"/>
      <c r="I82" s="32"/>
      <c r="J82" s="32"/>
      <c r="K82" s="32"/>
      <c r="L82" s="32"/>
    </row>
    <row r="83" spans="1:15" s="13" customFormat="1" ht="23.25">
      <c r="A83" s="169" t="s">
        <v>0</v>
      </c>
    </row>
    <row r="84" spans="1:15" s="13" customFormat="1" ht="23.25">
      <c r="A84" s="169" t="s">
        <v>221</v>
      </c>
      <c r="B84" s="169"/>
      <c r="C84" s="169"/>
      <c r="D84" s="169"/>
      <c r="E84" s="169"/>
      <c r="F84" s="169"/>
      <c r="G84" s="169"/>
      <c r="H84" s="169"/>
      <c r="I84" s="169"/>
      <c r="J84" s="169"/>
      <c r="K84" s="169"/>
      <c r="L84" s="169"/>
    </row>
    <row r="85" spans="1:15">
      <c r="A85" s="311" t="s">
        <v>20</v>
      </c>
      <c r="B85" s="311"/>
      <c r="C85" s="311"/>
      <c r="D85" s="311"/>
      <c r="E85" s="311"/>
      <c r="F85" s="311"/>
      <c r="G85" s="311"/>
      <c r="H85" s="311"/>
      <c r="I85" s="311"/>
      <c r="J85" s="311"/>
      <c r="K85" s="297"/>
      <c r="L85" s="297"/>
    </row>
    <row r="86" spans="1:15">
      <c r="A86" s="15"/>
      <c r="B86" s="14"/>
      <c r="D86" s="308" t="s">
        <v>1</v>
      </c>
      <c r="E86" s="308"/>
      <c r="F86" s="308"/>
      <c r="H86" s="308" t="s">
        <v>2</v>
      </c>
      <c r="I86" s="308"/>
      <c r="J86" s="308"/>
      <c r="K86" s="294"/>
      <c r="L86" s="294"/>
    </row>
    <row r="87" spans="1:15">
      <c r="A87" s="15"/>
      <c r="D87" s="309" t="s">
        <v>3</v>
      </c>
      <c r="E87" s="309"/>
      <c r="F87" s="309"/>
      <c r="H87" s="309" t="s">
        <v>3</v>
      </c>
      <c r="I87" s="309"/>
      <c r="J87" s="309"/>
      <c r="K87" s="295"/>
      <c r="L87" s="295"/>
    </row>
    <row r="88" spans="1:15">
      <c r="A88" s="15"/>
      <c r="B88" s="170" t="s">
        <v>5</v>
      </c>
      <c r="D88" s="17">
        <v>2567</v>
      </c>
      <c r="E88" s="17"/>
      <c r="F88" s="17">
        <v>2566</v>
      </c>
      <c r="H88" s="17">
        <v>2567</v>
      </c>
      <c r="I88" s="17"/>
      <c r="J88" s="17">
        <v>2566</v>
      </c>
      <c r="K88" s="17"/>
      <c r="L88" s="17"/>
    </row>
    <row r="89" spans="1:15">
      <c r="A89" s="15"/>
      <c r="F89" s="17" t="s">
        <v>225</v>
      </c>
    </row>
    <row r="90" spans="1:15">
      <c r="A90" s="171"/>
      <c r="D90" s="307" t="s">
        <v>6</v>
      </c>
      <c r="E90" s="307"/>
      <c r="F90" s="307"/>
      <c r="G90" s="307"/>
      <c r="H90" s="307"/>
      <c r="I90" s="307"/>
      <c r="J90" s="307"/>
      <c r="K90" s="293"/>
      <c r="L90" s="293"/>
    </row>
    <row r="91" spans="1:15">
      <c r="A91" s="19" t="s">
        <v>33</v>
      </c>
      <c r="B91" s="108"/>
      <c r="D91" s="172"/>
      <c r="E91" s="172"/>
      <c r="F91" s="172"/>
      <c r="G91" s="172"/>
      <c r="H91" s="172"/>
      <c r="I91" s="172"/>
      <c r="J91" s="172"/>
      <c r="K91" s="172"/>
      <c r="L91" s="172"/>
    </row>
    <row r="92" spans="1:15">
      <c r="A92" s="42" t="s">
        <v>34</v>
      </c>
      <c r="D92" s="32"/>
      <c r="E92" s="32"/>
      <c r="F92" s="32"/>
      <c r="G92" s="32"/>
      <c r="H92" s="32"/>
      <c r="I92" s="32"/>
      <c r="J92" s="32"/>
      <c r="K92" s="32"/>
      <c r="L92" s="32"/>
    </row>
    <row r="93" spans="1:15">
      <c r="A93" s="185" t="s">
        <v>35</v>
      </c>
      <c r="D93" s="32"/>
      <c r="E93" s="32"/>
      <c r="F93" s="32"/>
      <c r="G93" s="32"/>
      <c r="H93" s="32"/>
      <c r="I93" s="32"/>
      <c r="J93" s="32"/>
      <c r="K93" s="32"/>
      <c r="L93" s="32"/>
    </row>
    <row r="94" spans="1:15" ht="22.5" thickBot="1">
      <c r="A94" s="185" t="s">
        <v>138</v>
      </c>
      <c r="D94" s="40">
        <v>3458554</v>
      </c>
      <c r="E94" s="32"/>
      <c r="F94" s="40">
        <v>3458554</v>
      </c>
      <c r="G94" s="32"/>
      <c r="H94" s="40">
        <v>3458554</v>
      </c>
      <c r="I94" s="32"/>
      <c r="J94" s="40">
        <v>3458554</v>
      </c>
      <c r="K94" s="26"/>
      <c r="L94" s="26"/>
    </row>
    <row r="95" spans="1:15" ht="22.5" thickTop="1">
      <c r="A95" s="185" t="s">
        <v>36</v>
      </c>
      <c r="D95" s="26"/>
      <c r="E95" s="25"/>
      <c r="F95" s="26"/>
      <c r="G95" s="26"/>
      <c r="H95" s="26"/>
      <c r="I95" s="26"/>
      <c r="J95" s="26"/>
      <c r="K95" s="26"/>
      <c r="L95" s="26"/>
    </row>
    <row r="96" spans="1:15">
      <c r="A96" s="185" t="s">
        <v>139</v>
      </c>
      <c r="D96" s="26">
        <v>2503255</v>
      </c>
      <c r="E96" s="25"/>
      <c r="F96" s="26">
        <v>2503255</v>
      </c>
      <c r="G96" s="26"/>
      <c r="H96" s="26">
        <v>2503255</v>
      </c>
      <c r="I96" s="26"/>
      <c r="J96" s="26">
        <v>2503255</v>
      </c>
      <c r="K96" s="26"/>
      <c r="L96" s="26"/>
      <c r="M96" s="32"/>
      <c r="O96" s="32"/>
    </row>
    <row r="97" spans="1:15">
      <c r="A97" s="14" t="s">
        <v>37</v>
      </c>
      <c r="D97" s="26">
        <v>207161</v>
      </c>
      <c r="E97" s="26"/>
      <c r="F97" s="26">
        <v>207161</v>
      </c>
      <c r="G97" s="26"/>
      <c r="H97" s="26">
        <v>207161</v>
      </c>
      <c r="I97" s="26"/>
      <c r="J97" s="26">
        <v>207161</v>
      </c>
      <c r="K97" s="26"/>
      <c r="L97" s="26"/>
      <c r="O97" s="32"/>
    </row>
    <row r="98" spans="1:15">
      <c r="A98" s="14" t="s">
        <v>250</v>
      </c>
      <c r="D98" s="32"/>
      <c r="E98" s="32"/>
      <c r="F98" s="32"/>
      <c r="G98" s="32"/>
      <c r="H98" s="32"/>
      <c r="I98" s="32"/>
      <c r="J98" s="32"/>
      <c r="K98" s="32"/>
      <c r="L98" s="32"/>
      <c r="O98" s="32"/>
    </row>
    <row r="99" spans="1:15">
      <c r="A99" s="185" t="s">
        <v>38</v>
      </c>
      <c r="D99" s="32"/>
      <c r="E99" s="32"/>
      <c r="F99" s="32"/>
      <c r="G99" s="32"/>
      <c r="H99" s="32"/>
      <c r="I99" s="32"/>
      <c r="J99" s="32"/>
      <c r="K99" s="32"/>
      <c r="L99" s="32"/>
    </row>
    <row r="100" spans="1:15">
      <c r="A100" s="184" t="s">
        <v>39</v>
      </c>
      <c r="B100" s="170">
        <v>18</v>
      </c>
      <c r="D100" s="26">
        <v>82900</v>
      </c>
      <c r="E100" s="26"/>
      <c r="F100" s="26">
        <v>82900</v>
      </c>
      <c r="G100" s="26"/>
      <c r="H100" s="26">
        <v>82900</v>
      </c>
      <c r="I100" s="26"/>
      <c r="J100" s="26">
        <v>82900</v>
      </c>
      <c r="K100" s="26"/>
      <c r="L100" s="26"/>
      <c r="O100" s="32"/>
    </row>
    <row r="101" spans="1:15">
      <c r="A101" s="185" t="s">
        <v>326</v>
      </c>
      <c r="D101" s="26">
        <v>-820690</v>
      </c>
      <c r="E101" s="26"/>
      <c r="F101" s="26">
        <v>1758247</v>
      </c>
      <c r="G101" s="26"/>
      <c r="H101" s="26">
        <v>294894</v>
      </c>
      <c r="I101" s="26"/>
      <c r="J101" s="26">
        <v>810651</v>
      </c>
      <c r="K101" s="26"/>
      <c r="L101" s="26"/>
      <c r="M101" s="32"/>
      <c r="O101" s="32"/>
    </row>
    <row r="102" spans="1:15">
      <c r="A102" s="14" t="s">
        <v>41</v>
      </c>
      <c r="D102" s="37">
        <v>85795</v>
      </c>
      <c r="E102" s="26"/>
      <c r="F102" s="37">
        <v>154578</v>
      </c>
      <c r="G102" s="26"/>
      <c r="H102" s="37">
        <v>1781</v>
      </c>
      <c r="I102" s="26"/>
      <c r="J102" s="37">
        <v>142816</v>
      </c>
      <c r="K102" s="26"/>
      <c r="L102" s="26"/>
      <c r="O102" s="32"/>
    </row>
    <row r="103" spans="1:15">
      <c r="A103" s="15" t="s">
        <v>140</v>
      </c>
      <c r="D103" s="106">
        <f>SUM(D96:D102)</f>
        <v>2058421</v>
      </c>
      <c r="E103" s="30"/>
      <c r="F103" s="106">
        <f>SUM(F96:F102)</f>
        <v>4706141</v>
      </c>
      <c r="G103" s="30"/>
      <c r="H103" s="106">
        <f>SUM(H96:H102)</f>
        <v>3089991</v>
      </c>
      <c r="I103" s="30"/>
      <c r="J103" s="106">
        <f>SUM(J96:J102)</f>
        <v>3746783</v>
      </c>
      <c r="K103" s="30"/>
      <c r="L103" s="30"/>
      <c r="O103" s="32"/>
    </row>
    <row r="104" spans="1:15">
      <c r="A104" s="14" t="s">
        <v>141</v>
      </c>
      <c r="D104" s="37">
        <v>0</v>
      </c>
      <c r="E104" s="26"/>
      <c r="F104" s="37">
        <v>2911030</v>
      </c>
      <c r="G104" s="26"/>
      <c r="H104" s="37">
        <v>0</v>
      </c>
      <c r="I104" s="26"/>
      <c r="J104" s="37">
        <v>0</v>
      </c>
      <c r="K104" s="26"/>
      <c r="L104" s="26"/>
    </row>
    <row r="105" spans="1:15">
      <c r="A105" s="178" t="s">
        <v>42</v>
      </c>
      <c r="D105" s="28">
        <f>SUM(D103:D104)</f>
        <v>2058421</v>
      </c>
      <c r="E105" s="29"/>
      <c r="F105" s="28">
        <f>SUM(F103:F104)</f>
        <v>7617171</v>
      </c>
      <c r="G105" s="29"/>
      <c r="H105" s="28">
        <f>SUM(H103:H104)</f>
        <v>3089991</v>
      </c>
      <c r="I105" s="29"/>
      <c r="J105" s="28">
        <f>SUM(J103:J104)</f>
        <v>3746783</v>
      </c>
      <c r="K105" s="30"/>
      <c r="L105" s="30"/>
      <c r="M105" s="32"/>
      <c r="N105" s="32"/>
      <c r="O105" s="32"/>
    </row>
    <row r="106" spans="1:15">
      <c r="A106" s="178"/>
      <c r="D106" s="30"/>
      <c r="E106" s="30"/>
      <c r="F106" s="30"/>
      <c r="G106" s="30"/>
      <c r="H106" s="30"/>
      <c r="I106" s="30"/>
      <c r="J106" s="30"/>
      <c r="K106" s="30"/>
      <c r="L106" s="30"/>
    </row>
    <row r="107" spans="1:15" ht="22.5" thickBot="1">
      <c r="A107" s="15" t="s">
        <v>43</v>
      </c>
      <c r="B107" s="179"/>
      <c r="C107" s="41"/>
      <c r="D107" s="31">
        <f>D105+D81</f>
        <v>4391111</v>
      </c>
      <c r="E107" s="30"/>
      <c r="F107" s="31">
        <f>F105+F81</f>
        <v>24684596</v>
      </c>
      <c r="G107" s="30"/>
      <c r="H107" s="31">
        <f>H105+H81</f>
        <v>4362413</v>
      </c>
      <c r="I107" s="30"/>
      <c r="J107" s="31">
        <f>J105+J81</f>
        <v>5152195</v>
      </c>
      <c r="K107" s="30"/>
      <c r="L107" s="30"/>
    </row>
    <row r="108" spans="1:15" ht="22.5" thickTop="1">
      <c r="D108" s="32"/>
      <c r="E108" s="32"/>
      <c r="F108" s="32"/>
      <c r="G108" s="32"/>
      <c r="H108" s="32"/>
      <c r="I108" s="32"/>
      <c r="J108" s="32"/>
      <c r="K108" s="32"/>
      <c r="L108" s="32"/>
    </row>
    <row r="109" spans="1:15">
      <c r="D109" s="32"/>
      <c r="E109" s="32"/>
      <c r="F109" s="32"/>
      <c r="G109" s="32"/>
      <c r="H109" s="32"/>
      <c r="I109" s="32"/>
      <c r="J109" s="32"/>
      <c r="K109" s="32"/>
      <c r="L109" s="32"/>
    </row>
    <row r="110" spans="1:15">
      <c r="D110" s="32"/>
      <c r="E110" s="32"/>
      <c r="F110" s="32"/>
      <c r="G110" s="32"/>
      <c r="H110" s="32"/>
      <c r="I110" s="32"/>
      <c r="J110" s="32"/>
      <c r="K110" s="32"/>
      <c r="L110" s="32"/>
    </row>
    <row r="111" spans="1:15">
      <c r="B111" s="16"/>
    </row>
    <row r="112" spans="1:15">
      <c r="B112" s="16"/>
    </row>
  </sheetData>
  <mergeCells count="18">
    <mergeCell ref="D90:J90"/>
    <mergeCell ref="A85:J85"/>
    <mergeCell ref="H86:J86"/>
    <mergeCell ref="D86:F86"/>
    <mergeCell ref="A46:J46"/>
    <mergeCell ref="H47:J47"/>
    <mergeCell ref="D87:F87"/>
    <mergeCell ref="H87:J87"/>
    <mergeCell ref="A3:J3"/>
    <mergeCell ref="D4:F4"/>
    <mergeCell ref="H4:J4"/>
    <mergeCell ref="D5:F5"/>
    <mergeCell ref="H5:J5"/>
    <mergeCell ref="D8:J8"/>
    <mergeCell ref="D47:F47"/>
    <mergeCell ref="D48:F48"/>
    <mergeCell ref="H48:J48"/>
    <mergeCell ref="D51:J51"/>
  </mergeCells>
  <printOptions horizontalCentered="1"/>
  <pageMargins left="0.8" right="0.8" top="0.48" bottom="0.4" header="0.5" footer="0.5"/>
  <pageSetup paperSize="9" scale="72" firstPageNumber="10" fitToHeight="0" orientation="portrait" useFirstPageNumber="1" r:id="rId1"/>
  <headerFooter>
    <oddFooter>&amp;L&amp;"Angsana New,Regular"&amp;15 หมายเหตุประกอบงบการเงินเป็นส่วนหนึ่งของงบการเงินนี้
&amp;C&amp;"Angsana New,Regular"&amp;15&amp;P</oddFooter>
  </headerFooter>
  <rowBreaks count="2" manualBreakCount="2">
    <brk id="43" max="9" man="1"/>
    <brk id="82" max="16383" man="1"/>
  </rowBreaks>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V99"/>
  <sheetViews>
    <sheetView showGridLines="0" showOutlineSymbols="0" topLeftCell="A90" zoomScale="90" zoomScaleNormal="90" zoomScaleSheetLayoutView="85" workbookViewId="0">
      <selection activeCell="A98" sqref="A98"/>
    </sheetView>
  </sheetViews>
  <sheetFormatPr defaultColWidth="10.6640625" defaultRowHeight="33" customHeight="1"/>
  <cols>
    <col min="1" max="1" width="76.83203125" style="132" customWidth="1"/>
    <col min="2" max="2" width="9.83203125" style="130" customWidth="1"/>
    <col min="3" max="3" width="1.5" style="130" customWidth="1"/>
    <col min="4" max="4" width="13.5" style="129" customWidth="1"/>
    <col min="5" max="5" width="1.5" style="129" customWidth="1"/>
    <col min="6" max="6" width="13.5" style="129" customWidth="1"/>
    <col min="7" max="7" width="1.5" style="129" customWidth="1"/>
    <col min="8" max="8" width="13.5" style="129" customWidth="1"/>
    <col min="9" max="9" width="1.5" style="129" customWidth="1"/>
    <col min="10" max="10" width="13.5" style="129" customWidth="1"/>
    <col min="11" max="11" width="1.83203125" style="129" customWidth="1"/>
    <col min="12" max="12" width="11.5" style="129" bestFit="1" customWidth="1"/>
    <col min="13" max="13" width="17.1640625" style="129" bestFit="1" customWidth="1"/>
    <col min="14" max="14" width="15.1640625" style="129" bestFit="1" customWidth="1"/>
    <col min="15" max="15" width="13" style="167" bestFit="1" customWidth="1"/>
    <col min="16" max="16" width="10.6640625" style="167"/>
    <col min="17" max="17" width="13" style="167" bestFit="1" customWidth="1"/>
    <col min="18" max="16384" width="10.6640625" style="129"/>
  </cols>
  <sheetData>
    <row r="1" spans="1:22" s="127" customFormat="1" ht="22.5" customHeight="1">
      <c r="A1" s="125" t="s">
        <v>0</v>
      </c>
      <c r="B1" s="126"/>
      <c r="C1" s="126"/>
      <c r="O1" s="166"/>
      <c r="P1" s="166"/>
      <c r="Q1" s="166"/>
    </row>
    <row r="2" spans="1:22" s="127" customFormat="1" ht="22.5" customHeight="1">
      <c r="A2" s="313" t="s">
        <v>44</v>
      </c>
      <c r="B2" s="313"/>
      <c r="C2" s="313"/>
      <c r="D2" s="313"/>
      <c r="E2" s="313"/>
      <c r="F2" s="313"/>
      <c r="G2" s="313"/>
      <c r="H2" s="313"/>
      <c r="I2" s="313"/>
      <c r="J2" s="313"/>
      <c r="O2" s="166"/>
      <c r="P2" s="166"/>
      <c r="Q2" s="166"/>
    </row>
    <row r="3" spans="1:22" ht="21.95" customHeight="1">
      <c r="A3" s="128"/>
      <c r="B3" s="78"/>
      <c r="C3" s="78"/>
      <c r="D3" s="78"/>
      <c r="E3" s="78"/>
      <c r="F3" s="78"/>
      <c r="G3" s="78"/>
      <c r="H3" s="78"/>
      <c r="I3" s="78"/>
      <c r="J3" s="78"/>
    </row>
    <row r="4" spans="1:22" ht="21.95" customHeight="1">
      <c r="A4" s="128"/>
      <c r="B4" s="129"/>
      <c r="C4" s="129"/>
      <c r="D4" s="314" t="s">
        <v>1</v>
      </c>
      <c r="E4" s="314"/>
      <c r="F4" s="314"/>
      <c r="G4" s="78"/>
      <c r="H4" s="314" t="s">
        <v>2</v>
      </c>
      <c r="I4" s="314"/>
      <c r="J4" s="314"/>
    </row>
    <row r="5" spans="1:22" ht="21.95" customHeight="1">
      <c r="A5" s="128"/>
      <c r="B5" s="54"/>
      <c r="C5" s="54"/>
      <c r="D5" s="315" t="s">
        <v>45</v>
      </c>
      <c r="E5" s="315"/>
      <c r="F5" s="315"/>
      <c r="G5" s="18"/>
      <c r="H5" s="315" t="s">
        <v>45</v>
      </c>
      <c r="I5" s="315"/>
      <c r="J5" s="315"/>
    </row>
    <row r="6" spans="1:22" ht="21.95" customHeight="1">
      <c r="A6" s="128"/>
      <c r="B6" s="54"/>
      <c r="C6" s="54"/>
      <c r="D6" s="315" t="s">
        <v>3</v>
      </c>
      <c r="E6" s="315"/>
      <c r="F6" s="315"/>
      <c r="G6" s="18"/>
      <c r="H6" s="315" t="s">
        <v>3</v>
      </c>
      <c r="I6" s="315"/>
      <c r="J6" s="315"/>
    </row>
    <row r="7" spans="1:22" ht="21.95" customHeight="1">
      <c r="A7" s="128"/>
      <c r="B7" s="54" t="s">
        <v>5</v>
      </c>
      <c r="C7" s="54"/>
      <c r="D7" s="18">
        <v>2567</v>
      </c>
      <c r="F7" s="18">
        <v>2566</v>
      </c>
      <c r="H7" s="18">
        <v>2567</v>
      </c>
      <c r="J7" s="18">
        <v>2566</v>
      </c>
      <c r="O7" s="129"/>
      <c r="P7" s="129"/>
      <c r="Q7" s="129"/>
    </row>
    <row r="8" spans="1:22" ht="21.95" customHeight="1">
      <c r="A8" s="128"/>
      <c r="B8" s="54"/>
      <c r="C8" s="54"/>
      <c r="F8" s="18" t="s">
        <v>225</v>
      </c>
    </row>
    <row r="9" spans="1:22" ht="21.95" customHeight="1">
      <c r="A9" s="129"/>
      <c r="D9" s="316" t="s">
        <v>6</v>
      </c>
      <c r="E9" s="316"/>
      <c r="F9" s="316"/>
      <c r="G9" s="316"/>
      <c r="H9" s="316"/>
      <c r="I9" s="316"/>
      <c r="J9" s="316"/>
    </row>
    <row r="10" spans="1:22" ht="21.95" customHeight="1">
      <c r="A10" s="128" t="s">
        <v>313</v>
      </c>
      <c r="D10" s="300"/>
      <c r="E10" s="300"/>
      <c r="F10" s="300"/>
      <c r="G10" s="300"/>
      <c r="H10" s="300"/>
      <c r="I10" s="300"/>
      <c r="J10" s="300"/>
    </row>
    <row r="11" spans="1:22" ht="21.95" customHeight="1">
      <c r="A11" s="131" t="s">
        <v>46</v>
      </c>
      <c r="B11" s="18"/>
      <c r="C11" s="18"/>
      <c r="D11" s="136"/>
      <c r="E11" s="136"/>
      <c r="F11" s="136"/>
      <c r="G11" s="136"/>
      <c r="H11" s="136"/>
      <c r="I11" s="136"/>
      <c r="J11" s="136"/>
    </row>
    <row r="12" spans="1:22" ht="21.95" customHeight="1">
      <c r="A12" s="132" t="s">
        <v>246</v>
      </c>
      <c r="B12" s="54">
        <v>5</v>
      </c>
      <c r="C12" s="18"/>
      <c r="D12" s="84">
        <v>113877</v>
      </c>
      <c r="E12" s="79"/>
      <c r="F12" s="84">
        <v>203218</v>
      </c>
      <c r="G12" s="79"/>
      <c r="H12" s="84">
        <v>124999</v>
      </c>
      <c r="I12" s="79"/>
      <c r="J12" s="84">
        <v>196921</v>
      </c>
    </row>
    <row r="13" spans="1:22" ht="21.95" customHeight="1">
      <c r="A13" s="132" t="s">
        <v>229</v>
      </c>
      <c r="B13" s="54">
        <v>5</v>
      </c>
      <c r="C13" s="18"/>
      <c r="D13" s="84">
        <v>0</v>
      </c>
      <c r="E13" s="79"/>
      <c r="F13" s="84">
        <v>0</v>
      </c>
      <c r="G13" s="79"/>
      <c r="H13" s="84">
        <v>15120</v>
      </c>
      <c r="I13" s="79"/>
      <c r="J13" s="84">
        <v>16440</v>
      </c>
    </row>
    <row r="14" spans="1:22" s="134" customFormat="1" ht="21.95" hidden="1" customHeight="1">
      <c r="A14" s="133" t="s">
        <v>142</v>
      </c>
      <c r="B14" s="54"/>
      <c r="C14" s="54"/>
      <c r="D14" s="25">
        <v>0</v>
      </c>
      <c r="E14" s="79"/>
      <c r="F14" s="25">
        <v>0</v>
      </c>
      <c r="G14" s="79"/>
      <c r="H14" s="84">
        <v>0</v>
      </c>
      <c r="I14" s="79"/>
      <c r="J14" s="84">
        <v>0</v>
      </c>
      <c r="K14" s="79"/>
      <c r="L14" s="129"/>
      <c r="M14" s="129"/>
      <c r="N14" s="129"/>
      <c r="O14" s="167"/>
      <c r="P14" s="167"/>
      <c r="Q14" s="167"/>
      <c r="R14" s="129"/>
      <c r="S14" s="129"/>
      <c r="T14" s="129"/>
      <c r="U14" s="129"/>
      <c r="V14" s="129"/>
    </row>
    <row r="15" spans="1:22" s="134" customFormat="1" ht="21.95" hidden="1" customHeight="1">
      <c r="A15" s="133" t="s">
        <v>143</v>
      </c>
      <c r="B15" s="54">
        <v>5</v>
      </c>
      <c r="C15" s="54"/>
      <c r="D15" s="25">
        <v>0</v>
      </c>
      <c r="E15" s="79"/>
      <c r="F15" s="25">
        <v>0</v>
      </c>
      <c r="G15" s="79"/>
      <c r="H15" s="84">
        <v>0</v>
      </c>
      <c r="I15" s="79"/>
      <c r="J15" s="84">
        <v>0</v>
      </c>
      <c r="K15" s="79"/>
      <c r="L15" s="129"/>
      <c r="M15" s="129"/>
      <c r="N15" s="129"/>
      <c r="O15" s="167"/>
      <c r="P15" s="167"/>
      <c r="Q15" s="167"/>
      <c r="R15" s="129"/>
      <c r="S15" s="129"/>
      <c r="T15" s="129"/>
      <c r="U15" s="129"/>
      <c r="V15" s="129"/>
    </row>
    <row r="16" spans="1:22" s="134" customFormat="1" ht="21.95" hidden="1" customHeight="1">
      <c r="A16" s="133" t="s">
        <v>144</v>
      </c>
      <c r="B16" s="54">
        <v>5</v>
      </c>
      <c r="C16" s="54"/>
      <c r="D16" s="25">
        <v>0</v>
      </c>
      <c r="E16" s="79"/>
      <c r="F16" s="25">
        <v>0</v>
      </c>
      <c r="G16" s="79"/>
      <c r="H16" s="84">
        <v>0</v>
      </c>
      <c r="I16" s="79"/>
      <c r="J16" s="84">
        <v>0</v>
      </c>
      <c r="K16" s="79"/>
      <c r="L16" s="129"/>
      <c r="M16" s="129"/>
      <c r="N16" s="129"/>
      <c r="O16" s="167"/>
      <c r="P16" s="167"/>
      <c r="Q16" s="167"/>
      <c r="R16" s="129"/>
      <c r="S16" s="129"/>
      <c r="T16" s="129"/>
      <c r="U16" s="129"/>
      <c r="V16" s="129"/>
    </row>
    <row r="17" spans="1:22" s="134" customFormat="1" ht="21.95" customHeight="1">
      <c r="A17" s="133" t="s">
        <v>145</v>
      </c>
      <c r="B17" s="54"/>
      <c r="C17" s="54"/>
      <c r="D17" s="25">
        <v>160818</v>
      </c>
      <c r="E17" s="79"/>
      <c r="F17" s="25">
        <v>70467</v>
      </c>
      <c r="G17" s="79"/>
      <c r="H17" s="84">
        <v>0</v>
      </c>
      <c r="I17" s="79"/>
      <c r="J17" s="84">
        <v>0</v>
      </c>
      <c r="K17" s="79"/>
      <c r="L17" s="129"/>
      <c r="M17" s="129"/>
      <c r="N17" s="129"/>
      <c r="O17" s="167"/>
      <c r="P17" s="167"/>
      <c r="Q17" s="167"/>
      <c r="R17" s="129"/>
      <c r="S17" s="129"/>
      <c r="T17" s="129"/>
      <c r="U17" s="129"/>
      <c r="V17" s="129"/>
    </row>
    <row r="18" spans="1:22" ht="21.95" customHeight="1">
      <c r="A18" s="129" t="s">
        <v>230</v>
      </c>
      <c r="B18" s="54">
        <v>5</v>
      </c>
      <c r="C18" s="18"/>
      <c r="D18" s="84">
        <v>1401</v>
      </c>
      <c r="E18" s="79"/>
      <c r="F18" s="84">
        <v>0</v>
      </c>
      <c r="G18" s="79"/>
      <c r="H18" s="136">
        <v>170425</v>
      </c>
      <c r="I18" s="79"/>
      <c r="J18" s="84">
        <v>244</v>
      </c>
    </row>
    <row r="19" spans="1:22" ht="21.95" hidden="1" customHeight="1">
      <c r="A19" s="132" t="s">
        <v>231</v>
      </c>
      <c r="B19" s="54" t="s">
        <v>295</v>
      </c>
      <c r="C19" s="18"/>
      <c r="D19" s="84">
        <v>0</v>
      </c>
      <c r="E19" s="84"/>
      <c r="F19" s="84">
        <v>0</v>
      </c>
      <c r="G19" s="79"/>
      <c r="H19" s="84">
        <v>0</v>
      </c>
      <c r="I19" s="79"/>
      <c r="J19" s="84">
        <v>0</v>
      </c>
    </row>
    <row r="20" spans="1:22" ht="21.95" customHeight="1">
      <c r="A20" s="132" t="s">
        <v>215</v>
      </c>
      <c r="B20" s="54">
        <v>10</v>
      </c>
      <c r="C20" s="18"/>
      <c r="D20" s="84">
        <v>0</v>
      </c>
      <c r="E20" s="84"/>
      <c r="F20" s="84">
        <v>0</v>
      </c>
      <c r="G20" s="79"/>
      <c r="H20" s="84">
        <v>5875</v>
      </c>
      <c r="I20" s="79"/>
      <c r="J20" s="84">
        <v>0</v>
      </c>
    </row>
    <row r="21" spans="1:22" s="134" customFormat="1" ht="21.95" hidden="1" customHeight="1">
      <c r="A21" s="134" t="s">
        <v>146</v>
      </c>
      <c r="B21" s="54">
        <v>4</v>
      </c>
      <c r="C21" s="54"/>
      <c r="D21" s="25">
        <v>0</v>
      </c>
      <c r="E21" s="84"/>
      <c r="F21" s="25">
        <v>0</v>
      </c>
      <c r="G21" s="84"/>
      <c r="H21" s="25">
        <v>0</v>
      </c>
      <c r="I21" s="84"/>
      <c r="J21" s="25">
        <v>0</v>
      </c>
      <c r="K21" s="79"/>
      <c r="L21" s="129"/>
      <c r="M21" s="129"/>
      <c r="N21" s="129"/>
      <c r="O21" s="167"/>
      <c r="P21" s="167"/>
      <c r="Q21" s="167"/>
      <c r="R21" s="129"/>
      <c r="S21" s="129"/>
      <c r="T21" s="129"/>
      <c r="U21" s="129"/>
      <c r="V21" s="129"/>
    </row>
    <row r="22" spans="1:22" s="134" customFormat="1" ht="21.95" hidden="1" customHeight="1">
      <c r="A22" s="14" t="s">
        <v>199</v>
      </c>
      <c r="B22" s="54">
        <v>4</v>
      </c>
      <c r="C22" s="54"/>
      <c r="D22" s="25">
        <v>0</v>
      </c>
      <c r="E22" s="84"/>
      <c r="F22" s="25">
        <v>0</v>
      </c>
      <c r="G22" s="84"/>
      <c r="H22" s="25">
        <v>0</v>
      </c>
      <c r="I22" s="84"/>
      <c r="J22" s="25">
        <v>0</v>
      </c>
      <c r="K22" s="79"/>
      <c r="L22" s="129"/>
      <c r="M22" s="129"/>
      <c r="N22" s="129"/>
      <c r="O22" s="167"/>
      <c r="P22" s="167"/>
      <c r="Q22" s="167"/>
      <c r="R22" s="129"/>
      <c r="S22" s="129"/>
      <c r="T22" s="129"/>
      <c r="U22" s="129"/>
      <c r="V22" s="129"/>
    </row>
    <row r="23" spans="1:22" ht="21.95" customHeight="1">
      <c r="A23" s="132" t="s">
        <v>47</v>
      </c>
      <c r="B23" s="54">
        <v>5</v>
      </c>
      <c r="C23" s="18"/>
      <c r="D23" s="84">
        <v>28977</v>
      </c>
      <c r="E23" s="84"/>
      <c r="F23" s="84">
        <v>1272</v>
      </c>
      <c r="G23" s="84"/>
      <c r="H23" s="84">
        <v>2098</v>
      </c>
      <c r="I23" s="84"/>
      <c r="J23" s="84">
        <v>1272</v>
      </c>
    </row>
    <row r="24" spans="1:22" ht="21.95" customHeight="1">
      <c r="A24" s="128" t="s">
        <v>48</v>
      </c>
      <c r="B24" s="18"/>
      <c r="C24" s="18"/>
      <c r="D24" s="85">
        <f>SUM(D12:D23)</f>
        <v>305073</v>
      </c>
      <c r="E24" s="86"/>
      <c r="F24" s="85">
        <f>SUM(F12:F23)</f>
        <v>274957</v>
      </c>
      <c r="G24" s="86">
        <f>SUM(G12:G23)</f>
        <v>0</v>
      </c>
      <c r="H24" s="85">
        <f>SUM(H12:H23)</f>
        <v>318517</v>
      </c>
      <c r="I24" s="86">
        <f>SUM(I12:I23)</f>
        <v>0</v>
      </c>
      <c r="J24" s="85">
        <f>SUM(J12:J23)</f>
        <v>214877</v>
      </c>
    </row>
    <row r="25" spans="1:22" ht="21.95" customHeight="1">
      <c r="A25" s="128"/>
      <c r="B25" s="18"/>
      <c r="C25" s="18"/>
      <c r="D25" s="84"/>
      <c r="E25" s="84"/>
      <c r="F25" s="84"/>
      <c r="G25" s="84"/>
      <c r="H25" s="84"/>
      <c r="I25" s="84"/>
      <c r="J25" s="84"/>
    </row>
    <row r="26" spans="1:22" ht="21.95" customHeight="1">
      <c r="A26" s="131" t="s">
        <v>49</v>
      </c>
      <c r="B26" s="18"/>
      <c r="C26" s="18"/>
      <c r="D26" s="79"/>
      <c r="E26" s="79"/>
      <c r="F26" s="79"/>
      <c r="G26" s="79"/>
      <c r="H26" s="79"/>
      <c r="I26" s="79"/>
      <c r="J26" s="79"/>
    </row>
    <row r="27" spans="1:22" s="134" customFormat="1" ht="21.95" hidden="1" customHeight="1">
      <c r="A27" s="135" t="s">
        <v>147</v>
      </c>
      <c r="B27" s="54">
        <v>4</v>
      </c>
      <c r="C27" s="77"/>
      <c r="D27" s="87">
        <v>0</v>
      </c>
      <c r="E27" s="79"/>
      <c r="F27" s="87">
        <v>0</v>
      </c>
      <c r="G27" s="79"/>
      <c r="H27" s="87">
        <v>0</v>
      </c>
      <c r="I27" s="79"/>
      <c r="J27" s="87">
        <v>0</v>
      </c>
      <c r="K27" s="79"/>
      <c r="L27" s="129"/>
      <c r="M27" s="129"/>
      <c r="N27" s="129"/>
      <c r="O27" s="167"/>
      <c r="P27" s="167"/>
      <c r="Q27" s="167"/>
      <c r="R27" s="129"/>
      <c r="S27" s="129"/>
      <c r="T27" s="129"/>
      <c r="U27" s="129"/>
      <c r="V27" s="129"/>
    </row>
    <row r="28" spans="1:22" s="134" customFormat="1" ht="21.95" hidden="1" customHeight="1">
      <c r="A28" s="135" t="s">
        <v>148</v>
      </c>
      <c r="B28" s="54">
        <v>4</v>
      </c>
      <c r="C28" s="77"/>
      <c r="D28" s="87">
        <v>0</v>
      </c>
      <c r="E28" s="79"/>
      <c r="F28" s="87">
        <v>0</v>
      </c>
      <c r="G28" s="79"/>
      <c r="H28" s="87">
        <v>0</v>
      </c>
      <c r="I28" s="79"/>
      <c r="J28" s="87">
        <v>0</v>
      </c>
      <c r="K28" s="79"/>
      <c r="L28" s="129"/>
      <c r="M28" s="129"/>
      <c r="N28" s="129"/>
      <c r="O28" s="167"/>
      <c r="P28" s="167"/>
      <c r="Q28" s="167"/>
      <c r="R28" s="129"/>
      <c r="S28" s="129"/>
      <c r="T28" s="129"/>
      <c r="U28" s="129"/>
      <c r="V28" s="129"/>
    </row>
    <row r="29" spans="1:22" s="134" customFormat="1" ht="21.95" hidden="1" customHeight="1">
      <c r="A29" s="135" t="s">
        <v>149</v>
      </c>
      <c r="B29" s="77"/>
      <c r="C29" s="77"/>
      <c r="D29" s="87">
        <v>0</v>
      </c>
      <c r="E29" s="79"/>
      <c r="F29" s="87">
        <v>0</v>
      </c>
      <c r="G29" s="79"/>
      <c r="H29" s="87">
        <v>0</v>
      </c>
      <c r="I29" s="79"/>
      <c r="J29" s="87">
        <v>0</v>
      </c>
      <c r="K29" s="79"/>
      <c r="L29" s="129"/>
      <c r="M29" s="129"/>
      <c r="N29" s="129"/>
      <c r="O29" s="167"/>
      <c r="P29" s="167"/>
      <c r="Q29" s="167"/>
      <c r="R29" s="129"/>
      <c r="S29" s="129"/>
      <c r="T29" s="129"/>
      <c r="U29" s="129"/>
      <c r="V29" s="129"/>
    </row>
    <row r="30" spans="1:22" s="134" customFormat="1" ht="21.95" customHeight="1">
      <c r="A30" s="135" t="s">
        <v>150</v>
      </c>
      <c r="B30" s="54">
        <v>4</v>
      </c>
      <c r="C30" s="77"/>
      <c r="D30" s="87">
        <v>204769</v>
      </c>
      <c r="E30" s="79"/>
      <c r="F30" s="87">
        <v>133519</v>
      </c>
      <c r="G30" s="79"/>
      <c r="H30" s="87">
        <v>0</v>
      </c>
      <c r="I30" s="79"/>
      <c r="J30" s="87">
        <v>0</v>
      </c>
      <c r="K30" s="79"/>
      <c r="L30" s="129"/>
      <c r="M30" s="129"/>
      <c r="N30" s="129"/>
      <c r="O30" s="167"/>
      <c r="P30" s="167"/>
      <c r="Q30" s="167"/>
      <c r="R30" s="129"/>
      <c r="S30" s="129"/>
      <c r="T30" s="129"/>
      <c r="U30" s="129"/>
      <c r="V30" s="129"/>
    </row>
    <row r="31" spans="1:22" s="134" customFormat="1" ht="21.95" customHeight="1">
      <c r="A31" s="135" t="s">
        <v>151</v>
      </c>
      <c r="B31" s="77"/>
      <c r="C31" s="77"/>
      <c r="D31" s="87">
        <v>65832</v>
      </c>
      <c r="E31" s="79"/>
      <c r="F31" s="87">
        <v>10058</v>
      </c>
      <c r="G31" s="79"/>
      <c r="H31" s="87">
        <v>0</v>
      </c>
      <c r="I31" s="79"/>
      <c r="J31" s="87">
        <v>0</v>
      </c>
      <c r="K31" s="79"/>
      <c r="L31" s="129"/>
      <c r="M31" s="129"/>
      <c r="N31" s="129"/>
      <c r="O31" s="167"/>
      <c r="P31" s="167"/>
      <c r="Q31" s="167"/>
      <c r="R31" s="129"/>
      <c r="S31" s="129"/>
      <c r="T31" s="129"/>
      <c r="U31" s="129"/>
      <c r="V31" s="129"/>
    </row>
    <row r="32" spans="1:22" ht="21.95" customHeight="1">
      <c r="A32" s="132" t="s">
        <v>50</v>
      </c>
      <c r="B32" s="54" t="s">
        <v>257</v>
      </c>
      <c r="C32" s="18"/>
      <c r="D32" s="87">
        <v>326942</v>
      </c>
      <c r="E32" s="84"/>
      <c r="F32" s="87">
        <v>155729</v>
      </c>
      <c r="G32" s="84"/>
      <c r="H32" s="84">
        <v>89376</v>
      </c>
      <c r="I32" s="84"/>
      <c r="J32" s="84">
        <v>78358</v>
      </c>
    </row>
    <row r="33" spans="1:10" ht="21.95" customHeight="1">
      <c r="A33" s="132" t="s">
        <v>232</v>
      </c>
      <c r="B33" s="54">
        <v>24</v>
      </c>
      <c r="C33" s="18"/>
      <c r="D33" s="87">
        <v>11000</v>
      </c>
      <c r="E33" s="84"/>
      <c r="F33" s="87">
        <v>0</v>
      </c>
      <c r="G33" s="79"/>
      <c r="H33" s="84">
        <v>11000</v>
      </c>
      <c r="I33" s="79"/>
      <c r="J33" s="84">
        <v>0</v>
      </c>
    </row>
    <row r="34" spans="1:10" ht="21.95" customHeight="1">
      <c r="A34" s="132" t="s">
        <v>177</v>
      </c>
      <c r="B34" s="54" t="s">
        <v>202</v>
      </c>
      <c r="C34" s="18"/>
      <c r="D34" s="87">
        <v>0</v>
      </c>
      <c r="E34" s="84"/>
      <c r="F34" s="87">
        <v>34980</v>
      </c>
      <c r="G34" s="84"/>
      <c r="H34" s="84">
        <v>275792</v>
      </c>
      <c r="I34" s="84"/>
      <c r="J34" s="84">
        <v>60000</v>
      </c>
    </row>
    <row r="35" spans="1:10" ht="21.95" customHeight="1">
      <c r="A35" s="132" t="s">
        <v>279</v>
      </c>
      <c r="B35" s="54">
        <v>9</v>
      </c>
      <c r="C35" s="18"/>
      <c r="D35" s="87">
        <v>0</v>
      </c>
      <c r="E35" s="84"/>
      <c r="F35" s="87">
        <v>0</v>
      </c>
      <c r="G35" s="84"/>
      <c r="H35" s="84">
        <v>81704</v>
      </c>
      <c r="I35" s="84"/>
      <c r="J35" s="84">
        <v>0</v>
      </c>
    </row>
    <row r="36" spans="1:10" ht="21.95" customHeight="1">
      <c r="A36" s="132" t="s">
        <v>280</v>
      </c>
      <c r="B36" s="54">
        <v>10</v>
      </c>
      <c r="C36" s="18"/>
      <c r="D36" s="87">
        <v>0</v>
      </c>
      <c r="E36" s="84"/>
      <c r="F36" s="87">
        <v>0</v>
      </c>
      <c r="G36" s="84"/>
      <c r="H36" s="84">
        <v>530421</v>
      </c>
      <c r="I36" s="84"/>
      <c r="J36" s="84">
        <v>0</v>
      </c>
    </row>
    <row r="37" spans="1:10" ht="21.95" hidden="1" customHeight="1">
      <c r="A37" s="237" t="s">
        <v>311</v>
      </c>
      <c r="B37" s="276"/>
      <c r="C37" s="18"/>
      <c r="D37" s="118">
        <v>0</v>
      </c>
      <c r="E37" s="84"/>
      <c r="F37" s="87">
        <v>0</v>
      </c>
      <c r="G37" s="84"/>
      <c r="H37" s="84"/>
      <c r="I37" s="84"/>
      <c r="J37" s="84">
        <v>0</v>
      </c>
    </row>
    <row r="38" spans="1:10" ht="21.95" customHeight="1">
      <c r="A38" s="132" t="s">
        <v>296</v>
      </c>
      <c r="B38" s="54">
        <v>13</v>
      </c>
      <c r="C38" s="18"/>
      <c r="D38" s="87">
        <v>45356</v>
      </c>
      <c r="E38" s="84"/>
      <c r="F38" s="87">
        <v>0</v>
      </c>
      <c r="G38" s="84"/>
      <c r="H38" s="84">
        <v>0</v>
      </c>
      <c r="I38" s="84"/>
      <c r="J38" s="84">
        <v>0</v>
      </c>
    </row>
    <row r="39" spans="1:10" ht="21.95" customHeight="1">
      <c r="A39" s="132" t="s">
        <v>247</v>
      </c>
      <c r="B39" s="54"/>
      <c r="C39" s="18"/>
      <c r="D39" s="84">
        <v>0</v>
      </c>
      <c r="E39" s="84"/>
      <c r="F39" s="84">
        <v>52306</v>
      </c>
      <c r="G39" s="79"/>
      <c r="H39" s="84">
        <v>0</v>
      </c>
      <c r="I39" s="79"/>
      <c r="J39" s="136">
        <v>0</v>
      </c>
    </row>
    <row r="40" spans="1:10" ht="21.95" customHeight="1">
      <c r="A40" s="128" t="s">
        <v>51</v>
      </c>
      <c r="B40" s="137"/>
      <c r="C40" s="18"/>
      <c r="D40" s="85">
        <f>SUM(D27:D39)</f>
        <v>653899</v>
      </c>
      <c r="E40" s="89"/>
      <c r="F40" s="85">
        <f>SUM(F27:F39)</f>
        <v>386592</v>
      </c>
      <c r="G40" s="86"/>
      <c r="H40" s="85">
        <f>SUM(H27:H39)</f>
        <v>988293</v>
      </c>
      <c r="I40" s="86"/>
      <c r="J40" s="85">
        <f>SUM(J27:J39)</f>
        <v>138358</v>
      </c>
    </row>
    <row r="41" spans="1:10" ht="21.95" customHeight="1">
      <c r="A41" s="128"/>
      <c r="B41" s="137"/>
      <c r="C41" s="18"/>
      <c r="D41" s="90"/>
      <c r="E41" s="89"/>
      <c r="F41" s="90"/>
      <c r="G41" s="86"/>
      <c r="H41" s="90"/>
      <c r="I41" s="86"/>
      <c r="J41" s="90"/>
    </row>
    <row r="42" spans="1:10" ht="21.95" customHeight="1">
      <c r="A42" s="128" t="s">
        <v>233</v>
      </c>
      <c r="B42" s="18"/>
      <c r="C42" s="18"/>
      <c r="D42" s="90">
        <f>D24-D40</f>
        <v>-348826</v>
      </c>
      <c r="E42" s="90"/>
      <c r="F42" s="90">
        <f>F24-F40</f>
        <v>-111635</v>
      </c>
      <c r="G42" s="90"/>
      <c r="H42" s="90">
        <f>H24-H40</f>
        <v>-669776</v>
      </c>
      <c r="I42" s="90"/>
      <c r="J42" s="90">
        <f>J24-J40</f>
        <v>76519</v>
      </c>
    </row>
    <row r="43" spans="1:10" ht="21.95" customHeight="1">
      <c r="A43" s="132" t="s">
        <v>52</v>
      </c>
      <c r="B43" s="54" t="s">
        <v>317</v>
      </c>
      <c r="C43" s="18"/>
      <c r="D43" s="87">
        <v>-81111</v>
      </c>
      <c r="E43" s="192"/>
      <c r="F43" s="87">
        <v>-58602</v>
      </c>
      <c r="G43" s="84"/>
      <c r="H43" s="84">
        <v>-73975</v>
      </c>
      <c r="I43" s="84"/>
      <c r="J43" s="84">
        <v>-58602</v>
      </c>
    </row>
    <row r="44" spans="1:10" ht="21.95" customHeight="1">
      <c r="A44" s="277" t="s">
        <v>234</v>
      </c>
      <c r="B44" s="278">
        <v>5</v>
      </c>
      <c r="C44" s="223"/>
      <c r="D44" s="87">
        <v>-6500</v>
      </c>
      <c r="E44" s="84"/>
      <c r="F44" s="87">
        <v>0</v>
      </c>
      <c r="G44" s="224"/>
      <c r="H44" s="84">
        <v>-61211</v>
      </c>
      <c r="I44" s="224"/>
      <c r="J44" s="84">
        <v>0</v>
      </c>
    </row>
    <row r="45" spans="1:10" ht="21.95" customHeight="1">
      <c r="A45" s="277" t="s">
        <v>315</v>
      </c>
      <c r="B45" s="223"/>
      <c r="C45" s="223"/>
      <c r="D45" s="91">
        <v>10660</v>
      </c>
      <c r="E45" s="192"/>
      <c r="F45" s="91">
        <v>0</v>
      </c>
      <c r="G45" s="87"/>
      <c r="H45" s="91">
        <v>0</v>
      </c>
      <c r="I45" s="87"/>
      <c r="J45" s="91">
        <v>0</v>
      </c>
    </row>
    <row r="46" spans="1:10" ht="21.95" customHeight="1">
      <c r="A46" s="279" t="s">
        <v>235</v>
      </c>
      <c r="B46" s="223"/>
      <c r="C46" s="223"/>
      <c r="D46" s="86">
        <f>SUM(D42:D45)</f>
        <v>-425777</v>
      </c>
      <c r="E46" s="193"/>
      <c r="F46" s="86">
        <f>SUM(F42:F45)</f>
        <v>-170237</v>
      </c>
      <c r="G46" s="90"/>
      <c r="H46" s="86">
        <f>SUM(H42:H45)</f>
        <v>-804962</v>
      </c>
      <c r="I46" s="90"/>
      <c r="J46" s="86">
        <f>SUM(J42:J45)</f>
        <v>17917</v>
      </c>
    </row>
    <row r="47" spans="1:10" ht="21.95" customHeight="1">
      <c r="A47" s="277" t="s">
        <v>200</v>
      </c>
      <c r="B47" s="278">
        <v>4</v>
      </c>
      <c r="C47" s="223"/>
      <c r="D47" s="92">
        <v>0</v>
      </c>
      <c r="E47" s="87"/>
      <c r="F47" s="92">
        <v>0</v>
      </c>
      <c r="G47" s="87"/>
      <c r="H47" s="84">
        <v>0</v>
      </c>
      <c r="I47" s="87"/>
      <c r="J47" s="84">
        <v>0</v>
      </c>
    </row>
    <row r="48" spans="1:10" ht="21.95" customHeight="1">
      <c r="A48" s="221" t="s">
        <v>264</v>
      </c>
      <c r="B48" s="275"/>
      <c r="C48" s="223"/>
      <c r="D48" s="85">
        <f>D46+D47</f>
        <v>-425777</v>
      </c>
      <c r="E48" s="90"/>
      <c r="F48" s="85">
        <f>SUM(F46:F47)</f>
        <v>-170237</v>
      </c>
      <c r="G48" s="90"/>
      <c r="H48" s="85">
        <f>H46+H47</f>
        <v>-804962</v>
      </c>
      <c r="I48" s="90"/>
      <c r="J48" s="85">
        <f>J46+J47</f>
        <v>17917</v>
      </c>
    </row>
    <row r="49" spans="1:22" ht="21.95" customHeight="1">
      <c r="A49" s="221"/>
      <c r="B49" s="301"/>
      <c r="C49" s="223"/>
      <c r="D49" s="90"/>
      <c r="E49" s="90"/>
      <c r="F49" s="90"/>
      <c r="G49" s="90"/>
      <c r="H49" s="90"/>
      <c r="I49" s="90"/>
      <c r="J49" s="90"/>
    </row>
    <row r="50" spans="1:22" ht="21.95" customHeight="1">
      <c r="A50" s="221" t="s">
        <v>318</v>
      </c>
      <c r="B50" s="301"/>
      <c r="C50" s="223"/>
      <c r="D50" s="90"/>
      <c r="E50" s="90"/>
      <c r="F50" s="90"/>
      <c r="G50" s="90"/>
      <c r="H50" s="90"/>
      <c r="I50" s="90"/>
      <c r="J50" s="90"/>
    </row>
    <row r="51" spans="1:22" ht="21.95" customHeight="1">
      <c r="A51" s="224" t="s">
        <v>265</v>
      </c>
      <c r="B51" s="278">
        <v>4</v>
      </c>
      <c r="C51" s="223"/>
      <c r="D51" s="92">
        <v>-2975457</v>
      </c>
      <c r="E51" s="87"/>
      <c r="F51" s="92">
        <v>843430</v>
      </c>
      <c r="G51" s="87"/>
      <c r="H51" s="92">
        <v>0</v>
      </c>
      <c r="I51" s="87"/>
      <c r="J51" s="92">
        <v>0</v>
      </c>
    </row>
    <row r="52" spans="1:22" ht="21.95" customHeight="1">
      <c r="A52" s="221" t="s">
        <v>236</v>
      </c>
      <c r="B52" s="280"/>
      <c r="C52" s="280"/>
      <c r="D52" s="281">
        <f>SUM(D48:D51)</f>
        <v>-3401234</v>
      </c>
      <c r="E52" s="282"/>
      <c r="F52" s="281">
        <f>SUM(F48:F51)</f>
        <v>673193</v>
      </c>
      <c r="G52" s="282"/>
      <c r="H52" s="281">
        <f>SUM(H48:H51)</f>
        <v>-804962</v>
      </c>
      <c r="I52" s="282"/>
      <c r="J52" s="281">
        <f>SUM(J48:J51)</f>
        <v>17917</v>
      </c>
      <c r="K52" s="79"/>
    </row>
    <row r="53" spans="1:22" s="127" customFormat="1" ht="23.45" customHeight="1">
      <c r="A53" s="213" t="s">
        <v>0</v>
      </c>
      <c r="B53" s="214"/>
      <c r="C53" s="214"/>
      <c r="D53" s="214"/>
      <c r="E53" s="214"/>
      <c r="F53" s="214"/>
      <c r="G53" s="214"/>
      <c r="H53" s="214"/>
      <c r="I53" s="214"/>
      <c r="J53" s="214"/>
      <c r="K53" s="104"/>
      <c r="L53" s="129"/>
      <c r="M53" s="129"/>
      <c r="N53" s="129"/>
      <c r="O53" s="167"/>
      <c r="P53" s="167"/>
      <c r="Q53" s="167"/>
      <c r="R53" s="129"/>
      <c r="S53" s="129"/>
      <c r="T53" s="129"/>
      <c r="U53" s="129"/>
      <c r="V53" s="129"/>
    </row>
    <row r="54" spans="1:22" s="127" customFormat="1" ht="23.45" customHeight="1">
      <c r="A54" s="317" t="s">
        <v>44</v>
      </c>
      <c r="B54" s="317"/>
      <c r="C54" s="317"/>
      <c r="D54" s="317"/>
      <c r="E54" s="317"/>
      <c r="F54" s="317"/>
      <c r="G54" s="317"/>
      <c r="H54" s="317"/>
      <c r="I54" s="317"/>
      <c r="J54" s="317"/>
      <c r="K54" s="104"/>
      <c r="L54" s="129"/>
      <c r="M54" s="129"/>
      <c r="N54" s="129"/>
      <c r="O54" s="167"/>
      <c r="P54" s="167"/>
      <c r="Q54" s="167"/>
      <c r="R54" s="129"/>
      <c r="S54" s="129"/>
      <c r="T54" s="129"/>
      <c r="U54" s="129"/>
      <c r="V54" s="129"/>
    </row>
    <row r="55" spans="1:22" ht="21.95" customHeight="1">
      <c r="A55" s="312"/>
      <c r="B55" s="312"/>
      <c r="C55" s="312"/>
      <c r="D55" s="312"/>
      <c r="E55" s="312"/>
      <c r="F55" s="312"/>
      <c r="G55" s="312"/>
      <c r="H55" s="312"/>
      <c r="I55" s="312"/>
      <c r="J55" s="312"/>
      <c r="K55" s="79"/>
    </row>
    <row r="56" spans="1:22" ht="21.95" customHeight="1">
      <c r="A56" s="277"/>
      <c r="B56" s="224"/>
      <c r="C56" s="224"/>
      <c r="D56" s="319" t="s">
        <v>1</v>
      </c>
      <c r="E56" s="319"/>
      <c r="F56" s="319"/>
      <c r="G56" s="221"/>
      <c r="H56" s="319" t="s">
        <v>2</v>
      </c>
      <c r="I56" s="319"/>
      <c r="J56" s="319"/>
      <c r="K56" s="79"/>
    </row>
    <row r="57" spans="1:22" ht="21.95" customHeight="1">
      <c r="A57" s="277"/>
      <c r="B57" s="278"/>
      <c r="C57" s="278"/>
      <c r="D57" s="320" t="s">
        <v>45</v>
      </c>
      <c r="E57" s="320"/>
      <c r="F57" s="320"/>
      <c r="G57" s="223"/>
      <c r="H57" s="320" t="s">
        <v>45</v>
      </c>
      <c r="I57" s="320"/>
      <c r="J57" s="320"/>
      <c r="K57" s="79"/>
    </row>
    <row r="58" spans="1:22" ht="21.95" customHeight="1">
      <c r="A58" s="277"/>
      <c r="B58" s="278"/>
      <c r="C58" s="278"/>
      <c r="D58" s="320" t="s">
        <v>3</v>
      </c>
      <c r="E58" s="320"/>
      <c r="F58" s="320"/>
      <c r="G58" s="223"/>
      <c r="H58" s="320" t="s">
        <v>3</v>
      </c>
      <c r="I58" s="320"/>
      <c r="J58" s="320"/>
      <c r="K58" s="79"/>
    </row>
    <row r="59" spans="1:22" ht="21.95" customHeight="1">
      <c r="A59" s="277"/>
      <c r="B59" s="278" t="s">
        <v>5</v>
      </c>
      <c r="C59" s="278"/>
      <c r="D59" s="223">
        <v>2567</v>
      </c>
      <c r="E59" s="224"/>
      <c r="F59" s="223">
        <v>2566</v>
      </c>
      <c r="G59" s="224"/>
      <c r="H59" s="223">
        <v>2567</v>
      </c>
      <c r="I59" s="224"/>
      <c r="J59" s="223">
        <v>2566</v>
      </c>
      <c r="K59" s="79"/>
    </row>
    <row r="60" spans="1:22" ht="21.95" customHeight="1">
      <c r="A60" s="277"/>
      <c r="B60" s="278"/>
      <c r="C60" s="278"/>
      <c r="D60" s="224"/>
      <c r="E60" s="224"/>
      <c r="F60" s="223" t="s">
        <v>225</v>
      </c>
      <c r="G60" s="224"/>
      <c r="H60" s="224"/>
      <c r="I60" s="224"/>
      <c r="J60" s="224"/>
      <c r="K60" s="79"/>
    </row>
    <row r="61" spans="1:22" ht="21.95" customHeight="1">
      <c r="A61" s="277"/>
      <c r="B61" s="278"/>
      <c r="C61" s="278"/>
      <c r="D61" s="318" t="s">
        <v>6</v>
      </c>
      <c r="E61" s="318"/>
      <c r="F61" s="318"/>
      <c r="G61" s="318"/>
      <c r="H61" s="318"/>
      <c r="I61" s="318"/>
      <c r="J61" s="318"/>
      <c r="K61" s="79"/>
    </row>
    <row r="62" spans="1:22" ht="21.95" customHeight="1">
      <c r="A62" s="279" t="s">
        <v>176</v>
      </c>
      <c r="B62" s="283"/>
      <c r="C62" s="223"/>
      <c r="D62" s="282"/>
      <c r="E62" s="224"/>
      <c r="F62" s="282"/>
      <c r="G62" s="224"/>
      <c r="H62" s="282"/>
      <c r="I62" s="282"/>
      <c r="J62" s="282"/>
    </row>
    <row r="63" spans="1:22" ht="21.95" customHeight="1">
      <c r="A63" s="284" t="s">
        <v>54</v>
      </c>
      <c r="B63" s="283"/>
      <c r="C63" s="223"/>
      <c r="D63" s="282"/>
      <c r="E63" s="282"/>
      <c r="F63" s="282"/>
      <c r="G63" s="282"/>
      <c r="H63" s="282"/>
      <c r="I63" s="282"/>
      <c r="J63" s="282"/>
    </row>
    <row r="64" spans="1:22" ht="21.95" customHeight="1">
      <c r="A64" s="277" t="s">
        <v>197</v>
      </c>
      <c r="B64" s="283"/>
      <c r="C64" s="223"/>
      <c r="D64" s="84">
        <v>0</v>
      </c>
      <c r="E64" s="79"/>
      <c r="F64" s="84">
        <v>0</v>
      </c>
      <c r="G64" s="87"/>
      <c r="H64" s="87">
        <v>0</v>
      </c>
      <c r="I64" s="87"/>
      <c r="J64" s="87">
        <v>-11</v>
      </c>
      <c r="L64" s="79"/>
    </row>
    <row r="65" spans="1:17" ht="21.95" customHeight="1">
      <c r="A65" s="277" t="s">
        <v>314</v>
      </c>
      <c r="B65" s="283"/>
      <c r="C65" s="223"/>
      <c r="D65" s="84">
        <v>-619</v>
      </c>
      <c r="E65" s="79"/>
      <c r="F65" s="84">
        <v>0</v>
      </c>
      <c r="G65" s="87"/>
      <c r="H65" s="87">
        <v>0</v>
      </c>
      <c r="I65" s="87"/>
      <c r="J65" s="87">
        <v>0</v>
      </c>
      <c r="L65" s="79"/>
    </row>
    <row r="66" spans="1:17" ht="21.95" customHeight="1">
      <c r="A66" s="277" t="s">
        <v>55</v>
      </c>
      <c r="B66" s="283"/>
      <c r="C66" s="223"/>
      <c r="D66" s="91">
        <v>-5282</v>
      </c>
      <c r="E66" s="84"/>
      <c r="F66" s="91">
        <v>-1043</v>
      </c>
      <c r="G66" s="87"/>
      <c r="H66" s="101">
        <v>0</v>
      </c>
      <c r="I66" s="87"/>
      <c r="J66" s="101">
        <v>0</v>
      </c>
    </row>
    <row r="67" spans="1:17" ht="21.95" customHeight="1">
      <c r="A67" s="279" t="s">
        <v>186</v>
      </c>
      <c r="B67" s="285"/>
      <c r="C67" s="275"/>
      <c r="D67" s="94">
        <f>SUM(D64:D66)</f>
        <v>-5901</v>
      </c>
      <c r="E67" s="86"/>
      <c r="F67" s="94">
        <f>SUM(F64:F66)</f>
        <v>-1043</v>
      </c>
      <c r="G67" s="90"/>
      <c r="H67" s="94">
        <f>SUM(H64:H66)</f>
        <v>0</v>
      </c>
      <c r="I67" s="90"/>
      <c r="J67" s="94">
        <f>SUM(J64:J66)</f>
        <v>-11</v>
      </c>
    </row>
    <row r="68" spans="1:17" ht="21.95" customHeight="1">
      <c r="A68" s="279"/>
      <c r="B68" s="285"/>
      <c r="C68" s="275"/>
      <c r="D68" s="86"/>
      <c r="E68" s="86"/>
      <c r="F68" s="86"/>
      <c r="G68" s="90"/>
      <c r="H68" s="86"/>
      <c r="I68" s="90"/>
      <c r="J68" s="86"/>
    </row>
    <row r="69" spans="1:17" ht="21.95" customHeight="1">
      <c r="A69" s="284" t="s">
        <v>56</v>
      </c>
      <c r="B69" s="283"/>
      <c r="C69" s="223"/>
      <c r="D69" s="84"/>
      <c r="E69" s="84"/>
      <c r="F69" s="84"/>
      <c r="G69" s="87"/>
      <c r="H69" s="102"/>
      <c r="I69" s="87"/>
      <c r="J69" s="102"/>
    </row>
    <row r="70" spans="1:17" ht="21.95" customHeight="1">
      <c r="A70" s="277" t="s">
        <v>238</v>
      </c>
      <c r="B70" s="283"/>
      <c r="C70" s="223"/>
      <c r="D70" s="84"/>
      <c r="E70" s="84"/>
      <c r="F70" s="224"/>
      <c r="G70" s="224"/>
      <c r="H70" s="224"/>
      <c r="I70" s="224"/>
      <c r="J70" s="224"/>
    </row>
    <row r="71" spans="1:17" ht="21.95" customHeight="1">
      <c r="A71" s="277" t="s">
        <v>237</v>
      </c>
      <c r="B71" s="278">
        <v>8</v>
      </c>
      <c r="C71" s="223"/>
      <c r="D71" s="84">
        <v>383880</v>
      </c>
      <c r="E71" s="84"/>
      <c r="F71" s="84">
        <v>429323</v>
      </c>
      <c r="G71" s="87"/>
      <c r="H71" s="139">
        <v>148170</v>
      </c>
      <c r="I71" s="87"/>
      <c r="J71" s="139">
        <v>142179</v>
      </c>
    </row>
    <row r="72" spans="1:17" ht="21.95" customHeight="1">
      <c r="A72" s="277" t="s">
        <v>314</v>
      </c>
      <c r="B72" s="283"/>
      <c r="C72" s="223"/>
      <c r="D72" s="84">
        <v>-2775</v>
      </c>
      <c r="E72" s="84"/>
      <c r="F72" s="84">
        <v>1210</v>
      </c>
      <c r="G72" s="87"/>
      <c r="H72" s="186">
        <v>0</v>
      </c>
      <c r="I72" s="103"/>
      <c r="J72" s="186">
        <v>0</v>
      </c>
    </row>
    <row r="73" spans="1:17" ht="21.95" customHeight="1">
      <c r="A73" s="286" t="s">
        <v>289</v>
      </c>
      <c r="B73" s="287"/>
      <c r="C73" s="288"/>
      <c r="D73" s="26"/>
      <c r="E73" s="26"/>
      <c r="F73" s="26"/>
      <c r="G73" s="21"/>
      <c r="H73" s="187"/>
      <c r="I73" s="21"/>
      <c r="J73" s="187"/>
      <c r="O73" s="129"/>
      <c r="P73" s="129"/>
      <c r="Q73" s="129"/>
    </row>
    <row r="74" spans="1:17" ht="21.95" customHeight="1">
      <c r="A74" s="286" t="s">
        <v>290</v>
      </c>
      <c r="B74" s="287"/>
      <c r="C74" s="288"/>
      <c r="D74" s="37">
        <v>2115</v>
      </c>
      <c r="E74" s="26"/>
      <c r="F74" s="37">
        <v>0</v>
      </c>
      <c r="G74" s="21"/>
      <c r="H74" s="37">
        <v>0</v>
      </c>
      <c r="I74" s="21"/>
      <c r="J74" s="37">
        <v>0</v>
      </c>
      <c r="O74" s="129"/>
      <c r="P74" s="129"/>
      <c r="Q74" s="129"/>
    </row>
    <row r="75" spans="1:17" ht="21.95" customHeight="1">
      <c r="A75" s="279" t="s">
        <v>153</v>
      </c>
      <c r="B75" s="285"/>
      <c r="C75" s="275"/>
      <c r="D75" s="86">
        <f>SUM(D71:D74)</f>
        <v>383220</v>
      </c>
      <c r="E75" s="86"/>
      <c r="F75" s="86">
        <f>SUM(F71:F74)</f>
        <v>430533</v>
      </c>
      <c r="G75" s="90"/>
      <c r="H75" s="86">
        <f>SUM(H71:H74)</f>
        <v>148170</v>
      </c>
      <c r="I75" s="90"/>
      <c r="J75" s="86">
        <f>SUM(J71:J74)</f>
        <v>142179</v>
      </c>
    </row>
    <row r="76" spans="1:17" ht="21.95" customHeight="1">
      <c r="A76" s="289" t="s">
        <v>154</v>
      </c>
      <c r="B76" s="285"/>
      <c r="C76" s="275"/>
      <c r="D76" s="93">
        <f>D67+D75</f>
        <v>377319</v>
      </c>
      <c r="E76" s="89"/>
      <c r="F76" s="93">
        <f>F67+F75</f>
        <v>429490</v>
      </c>
      <c r="G76" s="89"/>
      <c r="H76" s="93">
        <f>H67+H75</f>
        <v>148170</v>
      </c>
      <c r="I76" s="89"/>
      <c r="J76" s="93">
        <f>J67+J75</f>
        <v>142168</v>
      </c>
    </row>
    <row r="77" spans="1:17" ht="21.95" customHeight="1">
      <c r="A77" s="289" t="s">
        <v>266</v>
      </c>
      <c r="B77" s="285"/>
      <c r="C77" s="275"/>
      <c r="D77" s="93">
        <v>42811</v>
      </c>
      <c r="E77" s="89"/>
      <c r="F77" s="93">
        <v>897</v>
      </c>
      <c r="G77" s="89"/>
      <c r="H77" s="93">
        <v>0</v>
      </c>
      <c r="I77" s="89"/>
      <c r="J77" s="93">
        <v>0</v>
      </c>
    </row>
    <row r="78" spans="1:17" ht="21.95" customHeight="1" thickBot="1">
      <c r="A78" s="289" t="s">
        <v>152</v>
      </c>
      <c r="B78" s="283"/>
      <c r="C78" s="223"/>
      <c r="D78" s="95">
        <f>D76+D52+D77</f>
        <v>-2981104</v>
      </c>
      <c r="E78" s="90"/>
      <c r="F78" s="95">
        <f>F76+F52+F77</f>
        <v>1103580</v>
      </c>
      <c r="G78" s="90"/>
      <c r="H78" s="95">
        <f>H76+H52+H77</f>
        <v>-656792</v>
      </c>
      <c r="I78" s="90"/>
      <c r="J78" s="95">
        <f>J76+J52+J77</f>
        <v>160085</v>
      </c>
    </row>
    <row r="79" spans="1:17" s="134" customFormat="1" ht="21.95" customHeight="1" thickTop="1">
      <c r="A79" s="290"/>
      <c r="B79" s="291"/>
      <c r="C79" s="291"/>
      <c r="D79" s="109"/>
      <c r="E79" s="109"/>
      <c r="F79" s="109"/>
      <c r="G79" s="109"/>
      <c r="H79" s="110"/>
      <c r="I79" s="109"/>
      <c r="J79" s="110"/>
      <c r="K79" s="79"/>
      <c r="O79" s="167"/>
      <c r="P79" s="167"/>
      <c r="Q79" s="167"/>
    </row>
    <row r="80" spans="1:17" s="134" customFormat="1" ht="21.95" customHeight="1">
      <c r="A80" s="290" t="s">
        <v>239</v>
      </c>
      <c r="B80" s="291"/>
      <c r="C80" s="291"/>
      <c r="D80" s="109"/>
      <c r="E80" s="109"/>
      <c r="F80" s="109"/>
      <c r="G80" s="109"/>
      <c r="H80" s="110"/>
      <c r="I80" s="109"/>
      <c r="J80" s="110"/>
      <c r="K80" s="79"/>
      <c r="O80" s="167"/>
      <c r="P80" s="167"/>
      <c r="Q80" s="167"/>
    </row>
    <row r="81" spans="1:17" s="134" customFormat="1" ht="21.95" customHeight="1">
      <c r="A81" s="292" t="s">
        <v>155</v>
      </c>
      <c r="B81" s="291"/>
      <c r="C81" s="291"/>
      <c r="D81" s="111">
        <v>-3048212</v>
      </c>
      <c r="E81" s="111"/>
      <c r="F81" s="111">
        <v>997620</v>
      </c>
      <c r="G81" s="111"/>
      <c r="H81" s="112">
        <v>-804962</v>
      </c>
      <c r="I81" s="111"/>
      <c r="J81" s="112">
        <v>17917</v>
      </c>
      <c r="K81" s="79"/>
      <c r="O81" s="167"/>
      <c r="P81" s="167"/>
      <c r="Q81" s="167"/>
    </row>
    <row r="82" spans="1:17" s="134" customFormat="1" ht="21.95" customHeight="1">
      <c r="A82" s="134" t="s">
        <v>156</v>
      </c>
      <c r="B82" s="141"/>
      <c r="C82" s="141"/>
      <c r="D82" s="111">
        <v>-353022</v>
      </c>
      <c r="E82" s="111"/>
      <c r="F82" s="111">
        <v>-324427</v>
      </c>
      <c r="G82" s="111"/>
      <c r="H82" s="87">
        <v>0</v>
      </c>
      <c r="I82" s="111"/>
      <c r="J82" s="87">
        <v>0</v>
      </c>
      <c r="K82" s="79"/>
      <c r="O82" s="167"/>
      <c r="P82" s="167"/>
      <c r="Q82" s="167"/>
    </row>
    <row r="83" spans="1:17" s="134" customFormat="1" ht="21.95" customHeight="1" thickBot="1">
      <c r="B83" s="141"/>
      <c r="C83" s="141"/>
      <c r="D83" s="113">
        <f>D52</f>
        <v>-3401234</v>
      </c>
      <c r="E83" s="90"/>
      <c r="F83" s="113">
        <f>SUM(F81:F82)</f>
        <v>673193</v>
      </c>
      <c r="G83" s="90"/>
      <c r="H83" s="113">
        <f>SUM(H81:H82)</f>
        <v>-804962</v>
      </c>
      <c r="I83" s="90"/>
      <c r="J83" s="113">
        <f>SUM(J81:J82)</f>
        <v>17917</v>
      </c>
      <c r="K83" s="79"/>
      <c r="O83" s="167"/>
      <c r="P83" s="167"/>
      <c r="Q83" s="167"/>
    </row>
    <row r="84" spans="1:17" s="134" customFormat="1" ht="21.95" customHeight="1" thickTop="1">
      <c r="A84" s="140"/>
      <c r="B84" s="141"/>
      <c r="C84" s="141"/>
      <c r="D84" s="109"/>
      <c r="E84" s="109"/>
      <c r="F84" s="109"/>
      <c r="G84" s="109"/>
      <c r="H84" s="110"/>
      <c r="I84" s="109"/>
      <c r="J84" s="110"/>
      <c r="K84" s="79"/>
      <c r="O84" s="167"/>
      <c r="P84" s="167"/>
      <c r="Q84" s="167"/>
    </row>
    <row r="85" spans="1:17" s="134" customFormat="1" ht="21.95" customHeight="1">
      <c r="A85" s="140" t="s">
        <v>157</v>
      </c>
      <c r="B85" s="141"/>
      <c r="C85" s="141"/>
      <c r="D85" s="109"/>
      <c r="E85" s="109"/>
      <c r="F85" s="109"/>
      <c r="G85" s="109"/>
      <c r="H85" s="110"/>
      <c r="I85" s="109"/>
      <c r="J85" s="110"/>
      <c r="K85" s="79"/>
      <c r="O85" s="167"/>
      <c r="P85" s="167"/>
      <c r="Q85" s="167"/>
    </row>
    <row r="86" spans="1:17" s="134" customFormat="1" ht="21.95" customHeight="1">
      <c r="A86" s="134" t="s">
        <v>155</v>
      </c>
      <c r="B86" s="141"/>
      <c r="C86" s="141"/>
      <c r="D86" s="102">
        <v>-2647721</v>
      </c>
      <c r="E86" s="111"/>
      <c r="F86" s="111">
        <v>1432277</v>
      </c>
      <c r="G86" s="111"/>
      <c r="H86" s="112">
        <v>-656792</v>
      </c>
      <c r="I86" s="111"/>
      <c r="J86" s="111">
        <v>160085</v>
      </c>
      <c r="K86" s="79"/>
      <c r="O86" s="167"/>
      <c r="P86" s="167"/>
      <c r="Q86" s="167"/>
    </row>
    <row r="87" spans="1:17" s="134" customFormat="1" ht="21.95" customHeight="1">
      <c r="A87" s="134" t="s">
        <v>156</v>
      </c>
      <c r="B87" s="141"/>
      <c r="C87" s="141"/>
      <c r="D87" s="111">
        <v>-333383</v>
      </c>
      <c r="E87" s="111"/>
      <c r="F87" s="111">
        <v>-328697</v>
      </c>
      <c r="G87" s="111"/>
      <c r="H87" s="87">
        <v>0</v>
      </c>
      <c r="I87" s="111"/>
      <c r="J87" s="87">
        <v>0</v>
      </c>
      <c r="K87" s="79"/>
      <c r="O87" s="167"/>
      <c r="P87" s="167"/>
      <c r="Q87" s="167"/>
    </row>
    <row r="88" spans="1:17" s="134" customFormat="1" ht="21.95" customHeight="1" thickBot="1">
      <c r="B88" s="141"/>
      <c r="C88" s="141"/>
      <c r="D88" s="113">
        <f>D78</f>
        <v>-2981104</v>
      </c>
      <c r="E88" s="90"/>
      <c r="F88" s="113">
        <f>SUM(F86:F87)</f>
        <v>1103580</v>
      </c>
      <c r="G88" s="90"/>
      <c r="H88" s="113">
        <f>SUM(H86:H87)</f>
        <v>-656792</v>
      </c>
      <c r="I88" s="90"/>
      <c r="J88" s="113">
        <f>SUM(J86:J87)</f>
        <v>160085</v>
      </c>
      <c r="K88" s="79"/>
      <c r="O88" s="167"/>
      <c r="P88" s="167"/>
      <c r="Q88" s="167"/>
    </row>
    <row r="89" spans="1:17" ht="21.95" customHeight="1" thickTop="1">
      <c r="B89" s="78"/>
      <c r="C89" s="138"/>
      <c r="D89" s="96"/>
      <c r="E89" s="96"/>
      <c r="F89" s="96"/>
      <c r="G89" s="97"/>
      <c r="H89" s="96"/>
      <c r="I89" s="98"/>
      <c r="J89" s="96"/>
    </row>
    <row r="90" spans="1:17" ht="21.75">
      <c r="A90" s="159" t="s">
        <v>251</v>
      </c>
      <c r="B90" s="54">
        <v>22</v>
      </c>
      <c r="C90" s="142"/>
      <c r="O90" s="168"/>
    </row>
    <row r="91" spans="1:17" ht="22.5" thickBot="1">
      <c r="A91" s="132" t="s">
        <v>268</v>
      </c>
      <c r="B91" s="129"/>
      <c r="C91" s="142"/>
      <c r="D91" s="160">
        <f>(ROUND(D81/500651,2)-D92)</f>
        <v>-0.14999999999999947</v>
      </c>
      <c r="E91" s="98"/>
      <c r="F91" s="160">
        <f>(ROUND(F81/412863,2)-F92)</f>
        <v>0.37999999999999989</v>
      </c>
      <c r="G91" s="161"/>
      <c r="H91" s="160">
        <f>ROUND(H81/500651,2)</f>
        <v>-1.61</v>
      </c>
      <c r="I91" s="162"/>
      <c r="J91" s="160">
        <f>ROUND(J81/412863,2)</f>
        <v>0.04</v>
      </c>
      <c r="O91" s="129"/>
      <c r="P91" s="129"/>
      <c r="Q91" s="129"/>
    </row>
    <row r="92" spans="1:17" ht="23.25" thickTop="1" thickBot="1">
      <c r="A92" s="132" t="s">
        <v>269</v>
      </c>
      <c r="B92" s="18"/>
      <c r="C92" s="142"/>
      <c r="D92" s="160">
        <f>ROUND(D51/500651,2)</f>
        <v>-5.94</v>
      </c>
      <c r="E92" s="98"/>
      <c r="F92" s="160">
        <f>ROUND(F51/412863,2)</f>
        <v>2.04</v>
      </c>
      <c r="G92" s="161"/>
      <c r="H92" s="160">
        <v>0</v>
      </c>
      <c r="I92" s="162"/>
      <c r="J92" s="160">
        <v>0</v>
      </c>
      <c r="O92" s="129"/>
      <c r="P92" s="129"/>
      <c r="Q92" s="129"/>
    </row>
    <row r="93" spans="1:17" ht="22.5" thickTop="1">
      <c r="B93" s="143"/>
      <c r="C93" s="143"/>
      <c r="D93" s="99"/>
      <c r="E93" s="99"/>
      <c r="F93" s="99"/>
      <c r="G93" s="100"/>
      <c r="H93" s="99"/>
      <c r="I93" s="88"/>
      <c r="J93" s="99"/>
      <c r="O93" s="129"/>
      <c r="P93" s="129"/>
      <c r="Q93" s="129"/>
    </row>
    <row r="94" spans="1:17" ht="33" customHeight="1">
      <c r="D94" s="305"/>
      <c r="F94" s="14"/>
      <c r="H94" s="14"/>
      <c r="J94" s="14"/>
      <c r="O94" s="129"/>
      <c r="P94" s="129"/>
      <c r="Q94" s="129"/>
    </row>
    <row r="95" spans="1:17" ht="33" customHeight="1">
      <c r="D95" s="305"/>
      <c r="O95" s="129"/>
      <c r="P95" s="129"/>
      <c r="Q95" s="129"/>
    </row>
    <row r="96" spans="1:17" ht="33" customHeight="1">
      <c r="D96" s="305"/>
      <c r="O96" s="129"/>
      <c r="P96" s="129"/>
      <c r="Q96" s="129"/>
    </row>
    <row r="97" spans="15:17" ht="33" customHeight="1">
      <c r="O97" s="129"/>
      <c r="P97" s="129"/>
      <c r="Q97" s="129"/>
    </row>
    <row r="98" spans="15:17" ht="33" customHeight="1">
      <c r="O98" s="129"/>
      <c r="P98" s="129"/>
      <c r="Q98" s="129"/>
    </row>
    <row r="99" spans="15:17" ht="33" customHeight="1">
      <c r="O99" s="129"/>
      <c r="P99" s="129"/>
      <c r="Q99" s="129"/>
    </row>
  </sheetData>
  <mergeCells count="17">
    <mergeCell ref="D61:J61"/>
    <mergeCell ref="H56:J56"/>
    <mergeCell ref="D57:F57"/>
    <mergeCell ref="H57:J57"/>
    <mergeCell ref="D58:F58"/>
    <mergeCell ref="H58:J58"/>
    <mergeCell ref="D56:F56"/>
    <mergeCell ref="A55:J55"/>
    <mergeCell ref="A2:J2"/>
    <mergeCell ref="H4:J4"/>
    <mergeCell ref="D5:F5"/>
    <mergeCell ref="H5:J5"/>
    <mergeCell ref="D6:F6"/>
    <mergeCell ref="H6:J6"/>
    <mergeCell ref="D9:J9"/>
    <mergeCell ref="A54:J54"/>
    <mergeCell ref="D4:F4"/>
  </mergeCells>
  <pageMargins left="0.8" right="0.8" top="0.48" bottom="0.4" header="0.5" footer="0.5"/>
  <pageSetup paperSize="9" scale="69" firstPageNumber="13" orientation="portrait" useFirstPageNumber="1" r:id="rId1"/>
  <headerFooter>
    <oddFooter>&amp;L&amp;15หมายเหตุประกอบงบการเงินเป็นส่วนหนึ่งของงบการเงินนี้
&amp;C&amp;15&amp;P</oddFooter>
  </headerFooter>
  <rowBreaks count="1" manualBreakCount="1">
    <brk id="5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D79"/>
  <sheetViews>
    <sheetView showGridLines="0" showOutlineSymbols="0" topLeftCell="A69" zoomScale="70" zoomScaleNormal="70" zoomScaleSheetLayoutView="70" workbookViewId="0">
      <selection activeCell="U69" sqref="U69"/>
    </sheetView>
  </sheetViews>
  <sheetFormatPr defaultColWidth="59.1640625" defaultRowHeight="33" customHeight="1"/>
  <cols>
    <col min="1" max="1" width="46.5" style="12" customWidth="1"/>
    <col min="2" max="2" width="2.1640625" style="12" customWidth="1"/>
    <col min="3" max="3" width="9.1640625" style="199" customWidth="1"/>
    <col min="4" max="4" width="2.1640625" style="12" customWidth="1"/>
    <col min="5" max="5" width="14.6640625" style="209" customWidth="1"/>
    <col min="6" max="6" width="2.1640625" style="209" customWidth="1"/>
    <col min="7" max="7" width="14.6640625" style="209" customWidth="1"/>
    <col min="8" max="8" width="2.1640625" style="209" customWidth="1"/>
    <col min="9" max="9" width="14.6640625" style="209" customWidth="1"/>
    <col min="10" max="10" width="2.1640625" style="209" customWidth="1"/>
    <col min="11" max="11" width="14.6640625" style="209" customWidth="1"/>
    <col min="12" max="12" width="2.1640625" style="209" customWidth="1"/>
    <col min="13" max="13" width="17.83203125" style="209" customWidth="1"/>
    <col min="14" max="14" width="2.1640625" style="209" customWidth="1"/>
    <col min="15" max="15" width="17.83203125" style="209" customWidth="1"/>
    <col min="16" max="16" width="2.1640625" style="209" customWidth="1"/>
    <col min="17" max="17" width="17.83203125" style="209" customWidth="1"/>
    <col min="18" max="18" width="2.1640625" style="209" customWidth="1"/>
    <col min="19" max="19" width="17.83203125" style="209" customWidth="1"/>
    <col min="20" max="20" width="2.1640625" style="12" customWidth="1"/>
    <col min="21" max="21" width="16.6640625" style="12" customWidth="1"/>
    <col min="22" max="22" width="2.1640625" style="12" customWidth="1"/>
    <col min="23" max="23" width="15" style="12" customWidth="1"/>
    <col min="24" max="24" width="2.1640625" style="12" customWidth="1"/>
    <col min="25" max="25" width="15.6640625" style="12" bestFit="1" customWidth="1"/>
    <col min="26" max="26" width="11.1640625" style="12" bestFit="1" customWidth="1"/>
    <col min="27" max="88" width="10.6640625" style="12" customWidth="1"/>
    <col min="89" max="16384" width="59.1640625" style="12"/>
  </cols>
  <sheetData>
    <row r="1" spans="1:30" s="47" customFormat="1" ht="22.5" customHeight="1">
      <c r="A1" s="124" t="s">
        <v>0</v>
      </c>
      <c r="B1" s="44"/>
      <c r="C1" s="44"/>
      <c r="D1" s="44"/>
      <c r="E1" s="44"/>
      <c r="F1" s="44"/>
      <c r="G1" s="44"/>
      <c r="H1" s="194"/>
      <c r="I1" s="194"/>
      <c r="J1" s="194"/>
      <c r="K1" s="194"/>
      <c r="L1" s="44"/>
      <c r="M1" s="44"/>
      <c r="N1" s="44"/>
      <c r="O1" s="44"/>
      <c r="P1" s="44"/>
      <c r="Q1" s="44"/>
      <c r="R1" s="44"/>
      <c r="S1" s="44"/>
      <c r="T1" s="194"/>
      <c r="U1" s="194"/>
      <c r="V1" s="194"/>
      <c r="W1" s="194"/>
      <c r="X1" s="194"/>
      <c r="Y1" s="194"/>
    </row>
    <row r="2" spans="1:30" s="47" customFormat="1" ht="22.5" customHeight="1">
      <c r="A2" s="124" t="s">
        <v>218</v>
      </c>
      <c r="B2" s="44"/>
      <c r="C2" s="44"/>
      <c r="D2" s="44"/>
      <c r="E2" s="44"/>
      <c r="F2" s="44"/>
      <c r="G2" s="44"/>
      <c r="H2" s="44"/>
      <c r="I2" s="44"/>
      <c r="J2" s="44"/>
      <c r="K2" s="44"/>
      <c r="L2" s="44"/>
      <c r="M2" s="44"/>
      <c r="N2" s="44"/>
      <c r="O2" s="44"/>
      <c r="P2" s="44"/>
      <c r="Q2" s="44"/>
      <c r="R2" s="44"/>
      <c r="S2" s="44"/>
      <c r="T2" s="44"/>
      <c r="U2" s="44"/>
      <c r="V2" s="44"/>
      <c r="W2" s="44"/>
      <c r="X2" s="44"/>
      <c r="Y2" s="44"/>
    </row>
    <row r="3" spans="1:30" ht="21.6" customHeight="1">
      <c r="A3" s="195"/>
      <c r="B3" s="195"/>
      <c r="C3" s="195"/>
      <c r="D3" s="195"/>
      <c r="E3" s="195"/>
      <c r="F3" s="195"/>
      <c r="G3" s="195"/>
      <c r="H3" s="195"/>
      <c r="I3" s="195"/>
      <c r="J3" s="195"/>
      <c r="K3" s="195"/>
      <c r="L3" s="195"/>
      <c r="M3" s="195"/>
      <c r="N3" s="195"/>
      <c r="O3" s="195"/>
      <c r="P3" s="195"/>
      <c r="Q3" s="195"/>
      <c r="R3" s="195"/>
      <c r="S3" s="195"/>
      <c r="T3" s="195"/>
      <c r="U3" s="195"/>
      <c r="V3" s="195"/>
      <c r="W3" s="195"/>
      <c r="X3" s="195"/>
      <c r="Y3" s="195"/>
    </row>
    <row r="4" spans="1:30" s="196" customFormat="1" ht="21.6" customHeight="1">
      <c r="C4" s="197"/>
      <c r="E4" s="322" t="s">
        <v>1</v>
      </c>
      <c r="F4" s="322"/>
      <c r="G4" s="322"/>
      <c r="H4" s="322"/>
      <c r="I4" s="322"/>
      <c r="J4" s="322"/>
      <c r="K4" s="322"/>
      <c r="L4" s="322"/>
      <c r="M4" s="322"/>
      <c r="N4" s="322"/>
      <c r="O4" s="322"/>
      <c r="P4" s="322"/>
      <c r="Q4" s="322"/>
      <c r="R4" s="322"/>
      <c r="S4" s="322"/>
      <c r="T4" s="322"/>
      <c r="U4" s="322"/>
      <c r="V4" s="322"/>
      <c r="W4" s="322"/>
      <c r="X4" s="322"/>
      <c r="Y4" s="322"/>
    </row>
    <row r="5" spans="1:30" s="196" customFormat="1" ht="21.6" customHeight="1">
      <c r="C5" s="197"/>
      <c r="F5" s="198"/>
      <c r="H5" s="12"/>
      <c r="I5" s="323" t="s">
        <v>57</v>
      </c>
      <c r="J5" s="323"/>
      <c r="K5" s="323"/>
      <c r="M5" s="324" t="s">
        <v>41</v>
      </c>
      <c r="N5" s="324"/>
      <c r="O5" s="324"/>
      <c r="P5" s="324"/>
      <c r="Q5" s="324"/>
      <c r="R5" s="324"/>
      <c r="S5" s="324"/>
      <c r="AB5" s="49"/>
      <c r="AC5" s="50"/>
      <c r="AD5" s="49"/>
    </row>
    <row r="6" spans="1:30" s="196" customFormat="1" ht="21.6" customHeight="1">
      <c r="C6" s="199"/>
      <c r="D6" s="12"/>
      <c r="E6" s="12"/>
      <c r="F6" s="45"/>
      <c r="G6" s="12"/>
      <c r="H6" s="46"/>
      <c r="I6" s="12"/>
      <c r="J6" s="12"/>
      <c r="K6" s="12"/>
      <c r="L6" s="12"/>
      <c r="M6" s="46"/>
      <c r="N6" s="46"/>
      <c r="O6" s="46"/>
      <c r="P6" s="46"/>
      <c r="Q6" s="46"/>
      <c r="R6" s="12"/>
      <c r="S6" s="46" t="s">
        <v>190</v>
      </c>
      <c r="T6" s="45"/>
      <c r="V6" s="45"/>
      <c r="W6" s="45"/>
      <c r="X6" s="45"/>
      <c r="Y6" s="12"/>
      <c r="AB6" s="49"/>
      <c r="AC6" s="50"/>
      <c r="AD6" s="49"/>
    </row>
    <row r="7" spans="1:30" s="196" customFormat="1" ht="21.6" customHeight="1">
      <c r="C7" s="199"/>
      <c r="D7" s="12"/>
      <c r="E7" s="12"/>
      <c r="F7" s="45"/>
      <c r="G7" s="12"/>
      <c r="H7" s="46"/>
      <c r="I7" s="12"/>
      <c r="J7" s="12"/>
      <c r="K7" s="12"/>
      <c r="L7" s="12"/>
      <c r="M7" s="46" t="s">
        <v>241</v>
      </c>
      <c r="N7" s="46"/>
      <c r="O7" s="46" t="s">
        <v>59</v>
      </c>
      <c r="P7" s="46"/>
      <c r="R7" s="12"/>
      <c r="S7" s="46" t="s">
        <v>191</v>
      </c>
      <c r="T7" s="45"/>
      <c r="V7" s="45"/>
      <c r="W7" s="45" t="s">
        <v>159</v>
      </c>
      <c r="X7" s="45"/>
      <c r="Y7" s="12"/>
      <c r="AB7" s="49"/>
      <c r="AC7" s="50"/>
      <c r="AD7" s="49"/>
    </row>
    <row r="8" spans="1:30" s="196" customFormat="1" ht="21.6" customHeight="1">
      <c r="C8" s="199"/>
      <c r="D8" s="12"/>
      <c r="E8" s="46"/>
      <c r="F8" s="45"/>
      <c r="G8" s="46" t="s">
        <v>58</v>
      </c>
      <c r="H8" s="12"/>
      <c r="I8" s="45"/>
      <c r="J8" s="12"/>
      <c r="K8" s="12"/>
      <c r="L8" s="12"/>
      <c r="M8" s="46" t="s">
        <v>252</v>
      </c>
      <c r="N8" s="46"/>
      <c r="O8" s="46" t="s">
        <v>63</v>
      </c>
      <c r="P8" s="46"/>
      <c r="Q8" s="46" t="s">
        <v>241</v>
      </c>
      <c r="R8" s="12"/>
      <c r="S8" s="46" t="s">
        <v>60</v>
      </c>
      <c r="T8" s="45"/>
      <c r="U8" s="45" t="s">
        <v>65</v>
      </c>
      <c r="V8" s="45"/>
      <c r="W8" s="45" t="s">
        <v>160</v>
      </c>
      <c r="X8" s="45"/>
      <c r="Y8" s="12"/>
      <c r="AB8" s="49"/>
      <c r="AC8" s="50"/>
      <c r="AD8" s="53"/>
    </row>
    <row r="9" spans="1:30" s="196" customFormat="1" ht="21.6" customHeight="1">
      <c r="C9" s="199"/>
      <c r="D9" s="12"/>
      <c r="E9" s="45" t="s">
        <v>161</v>
      </c>
      <c r="F9" s="45"/>
      <c r="G9" s="46" t="s">
        <v>61</v>
      </c>
      <c r="H9" s="46"/>
      <c r="I9" s="45" t="s">
        <v>62</v>
      </c>
      <c r="J9" s="45"/>
      <c r="K9" s="45"/>
      <c r="L9" s="12"/>
      <c r="M9" s="46" t="s">
        <v>253</v>
      </c>
      <c r="N9" s="46"/>
      <c r="O9" s="46" t="s">
        <v>112</v>
      </c>
      <c r="P9" s="46"/>
      <c r="Q9" s="46" t="s">
        <v>243</v>
      </c>
      <c r="R9" s="12"/>
      <c r="S9" s="200" t="s">
        <v>64</v>
      </c>
      <c r="T9" s="45"/>
      <c r="U9" s="45" t="s">
        <v>158</v>
      </c>
      <c r="V9" s="45"/>
      <c r="W9" s="45" t="s">
        <v>162</v>
      </c>
      <c r="X9" s="45"/>
      <c r="Y9" s="46" t="s">
        <v>65</v>
      </c>
    </row>
    <row r="10" spans="1:30" s="196" customFormat="1" ht="21.6" customHeight="1">
      <c r="C10" s="201" t="s">
        <v>5</v>
      </c>
      <c r="D10" s="202"/>
      <c r="E10" s="45" t="s">
        <v>66</v>
      </c>
      <c r="F10" s="45"/>
      <c r="G10" s="45" t="s">
        <v>67</v>
      </c>
      <c r="H10" s="46"/>
      <c r="I10" s="45" t="s">
        <v>68</v>
      </c>
      <c r="J10" s="45"/>
      <c r="K10" s="45" t="s">
        <v>40</v>
      </c>
      <c r="L10" s="45"/>
      <c r="M10" s="46" t="s">
        <v>240</v>
      </c>
      <c r="N10" s="45"/>
      <c r="O10" s="45" t="s">
        <v>111</v>
      </c>
      <c r="P10" s="45"/>
      <c r="Q10" s="46" t="s">
        <v>69</v>
      </c>
      <c r="R10" s="12"/>
      <c r="S10" s="200" t="s">
        <v>70</v>
      </c>
      <c r="T10" s="45"/>
      <c r="U10" s="45" t="s">
        <v>163</v>
      </c>
      <c r="V10" s="45"/>
      <c r="W10" s="45" t="s">
        <v>164</v>
      </c>
      <c r="X10" s="45"/>
      <c r="Y10" s="46" t="s">
        <v>33</v>
      </c>
    </row>
    <row r="11" spans="1:30" ht="21.6" customHeight="1">
      <c r="C11" s="197"/>
      <c r="D11" s="196"/>
      <c r="E11" s="321" t="s">
        <v>6</v>
      </c>
      <c r="F11" s="321"/>
      <c r="G11" s="321"/>
      <c r="H11" s="321"/>
      <c r="I11" s="321"/>
      <c r="J11" s="321"/>
      <c r="K11" s="321"/>
      <c r="L11" s="321"/>
      <c r="M11" s="321"/>
      <c r="N11" s="321"/>
      <c r="O11" s="321"/>
      <c r="P11" s="321"/>
      <c r="Q11" s="321"/>
      <c r="R11" s="321"/>
      <c r="S11" s="321"/>
      <c r="T11" s="321"/>
      <c r="U11" s="321"/>
      <c r="V11" s="321"/>
      <c r="W11" s="321"/>
      <c r="X11" s="321"/>
      <c r="Y11" s="321"/>
    </row>
    <row r="12" spans="1:30" ht="21.6" customHeight="1">
      <c r="A12" s="196" t="s">
        <v>113</v>
      </c>
      <c r="B12" s="196"/>
      <c r="C12" s="197"/>
      <c r="D12" s="196"/>
      <c r="E12" s="188"/>
      <c r="F12" s="188"/>
      <c r="G12" s="188"/>
      <c r="H12" s="188"/>
      <c r="I12" s="188"/>
      <c r="J12" s="188"/>
      <c r="K12" s="188"/>
      <c r="L12" s="188"/>
      <c r="M12" s="188"/>
      <c r="N12" s="188"/>
      <c r="O12" s="188"/>
      <c r="P12" s="188"/>
      <c r="Q12" s="188"/>
      <c r="R12" s="188"/>
      <c r="S12" s="188"/>
      <c r="T12" s="188"/>
      <c r="U12" s="188"/>
      <c r="V12" s="188"/>
      <c r="W12" s="188"/>
      <c r="X12" s="188"/>
      <c r="Y12" s="188"/>
    </row>
    <row r="13" spans="1:30" ht="21.6" customHeight="1">
      <c r="A13" s="196" t="s">
        <v>114</v>
      </c>
      <c r="B13" s="196"/>
      <c r="C13" s="197"/>
      <c r="D13" s="196"/>
      <c r="E13" s="145">
        <v>1729277</v>
      </c>
      <c r="F13" s="145"/>
      <c r="G13" s="145">
        <v>208455</v>
      </c>
      <c r="H13" s="145"/>
      <c r="I13" s="145">
        <v>82000</v>
      </c>
      <c r="J13" s="145"/>
      <c r="K13" s="145">
        <v>830697</v>
      </c>
      <c r="L13" s="145"/>
      <c r="M13" s="145">
        <v>-18773</v>
      </c>
      <c r="N13" s="145"/>
      <c r="O13" s="145">
        <v>6340</v>
      </c>
      <c r="P13" s="145"/>
      <c r="Q13" s="145">
        <v>-261160</v>
      </c>
      <c r="R13" s="145"/>
      <c r="S13" s="145">
        <v>-6486</v>
      </c>
      <c r="T13" s="191"/>
      <c r="U13" s="191">
        <f>SUM(E13:S13)</f>
        <v>2570350</v>
      </c>
      <c r="V13" s="191"/>
      <c r="W13" s="147">
        <v>0</v>
      </c>
      <c r="X13" s="191"/>
      <c r="Y13" s="114">
        <f>SUM(U13:W13)</f>
        <v>2570350</v>
      </c>
    </row>
    <row r="14" spans="1:30" ht="21.6" customHeight="1">
      <c r="A14" s="196"/>
      <c r="B14" s="196"/>
      <c r="C14" s="197"/>
      <c r="D14" s="196"/>
      <c r="E14" s="145"/>
      <c r="F14" s="145"/>
      <c r="G14" s="145"/>
      <c r="H14" s="145"/>
      <c r="I14" s="145"/>
      <c r="J14" s="145"/>
      <c r="K14" s="145"/>
      <c r="L14" s="145"/>
      <c r="M14" s="145"/>
      <c r="N14" s="145"/>
      <c r="O14" s="145"/>
      <c r="P14" s="145"/>
      <c r="Q14" s="145"/>
      <c r="R14" s="145"/>
      <c r="S14" s="145"/>
      <c r="T14" s="191"/>
      <c r="U14" s="191"/>
      <c r="V14" s="191"/>
      <c r="W14" s="146"/>
      <c r="X14" s="191"/>
      <c r="Y14" s="114"/>
    </row>
    <row r="15" spans="1:30" ht="21.6" customHeight="1">
      <c r="A15" s="203" t="s">
        <v>71</v>
      </c>
      <c r="B15" s="203"/>
      <c r="C15" s="12"/>
      <c r="D15" s="196"/>
      <c r="E15" s="145"/>
      <c r="F15" s="145"/>
      <c r="G15" s="145"/>
      <c r="H15" s="145"/>
      <c r="I15" s="145"/>
      <c r="J15" s="145"/>
      <c r="K15" s="145"/>
      <c r="L15" s="145"/>
      <c r="M15" s="145"/>
      <c r="N15" s="145"/>
      <c r="O15" s="145"/>
      <c r="P15" s="145"/>
      <c r="Q15" s="145"/>
      <c r="R15" s="145"/>
      <c r="S15" s="145"/>
      <c r="T15" s="145"/>
      <c r="U15" s="145"/>
      <c r="V15" s="145"/>
      <c r="W15" s="145"/>
      <c r="X15" s="145"/>
      <c r="Y15" s="145"/>
    </row>
    <row r="16" spans="1:30" ht="21.6" customHeight="1">
      <c r="A16" s="204" t="s">
        <v>166</v>
      </c>
      <c r="B16" s="203"/>
      <c r="C16" s="12"/>
      <c r="D16" s="196"/>
      <c r="E16" s="145"/>
      <c r="F16" s="145"/>
      <c r="G16" s="145"/>
      <c r="H16" s="145"/>
      <c r="I16" s="145"/>
      <c r="J16" s="145"/>
      <c r="K16" s="145"/>
      <c r="L16" s="145"/>
      <c r="M16" s="145"/>
      <c r="N16" s="145"/>
      <c r="O16" s="145"/>
      <c r="P16" s="145"/>
      <c r="Q16" s="145"/>
      <c r="R16" s="145"/>
      <c r="S16" s="145"/>
      <c r="T16" s="145"/>
      <c r="U16" s="145"/>
      <c r="V16" s="145"/>
      <c r="W16" s="145"/>
      <c r="X16" s="145"/>
      <c r="Y16" s="145"/>
    </row>
    <row r="17" spans="1:25" ht="21.6" customHeight="1">
      <c r="A17" s="204" t="s">
        <v>167</v>
      </c>
      <c r="B17" s="203"/>
      <c r="C17" s="12"/>
      <c r="D17" s="196"/>
      <c r="E17" s="145"/>
      <c r="F17" s="145"/>
      <c r="G17" s="145"/>
      <c r="H17" s="145"/>
      <c r="I17" s="145"/>
      <c r="J17" s="145"/>
      <c r="K17" s="145"/>
      <c r="L17" s="145"/>
      <c r="M17" s="145"/>
      <c r="N17" s="145"/>
      <c r="O17" s="145"/>
      <c r="P17" s="145"/>
      <c r="Q17" s="145"/>
      <c r="R17" s="145"/>
      <c r="S17" s="145"/>
      <c r="T17" s="145"/>
      <c r="U17" s="145"/>
      <c r="V17" s="145"/>
      <c r="W17" s="145"/>
      <c r="X17" s="145"/>
      <c r="Y17" s="145"/>
    </row>
    <row r="18" spans="1:25" ht="21.6" customHeight="1">
      <c r="A18" s="205" t="s">
        <v>273</v>
      </c>
      <c r="B18" s="203"/>
      <c r="C18" s="206"/>
      <c r="D18" s="196"/>
      <c r="E18" s="148">
        <v>773978</v>
      </c>
      <c r="F18" s="148"/>
      <c r="G18" s="148">
        <v>-1294</v>
      </c>
      <c r="H18" s="148"/>
      <c r="I18" s="148">
        <v>0</v>
      </c>
      <c r="J18" s="148"/>
      <c r="K18" s="148">
        <v>0</v>
      </c>
      <c r="L18" s="148"/>
      <c r="M18" s="148">
        <v>0</v>
      </c>
      <c r="N18" s="148"/>
      <c r="O18" s="148">
        <v>0</v>
      </c>
      <c r="P18" s="148"/>
      <c r="Q18" s="148">
        <v>0</v>
      </c>
      <c r="R18" s="148"/>
      <c r="S18" s="148">
        <v>0</v>
      </c>
      <c r="T18" s="145"/>
      <c r="U18" s="147">
        <f>SUM(E18:S18)</f>
        <v>772684</v>
      </c>
      <c r="V18" s="145"/>
      <c r="W18" s="148">
        <v>0</v>
      </c>
      <c r="X18" s="145"/>
      <c r="Y18" s="10">
        <f>SUM(U18:W18)</f>
        <v>772684</v>
      </c>
    </row>
    <row r="19" spans="1:25" ht="21.6" customHeight="1">
      <c r="A19" s="205" t="s">
        <v>168</v>
      </c>
      <c r="B19" s="205"/>
      <c r="C19" s="206">
        <v>23</v>
      </c>
      <c r="D19" s="196"/>
      <c r="E19" s="147">
        <v>0</v>
      </c>
      <c r="F19" s="148"/>
      <c r="G19" s="147">
        <v>0</v>
      </c>
      <c r="H19" s="147"/>
      <c r="I19" s="147">
        <v>0</v>
      </c>
      <c r="J19" s="147"/>
      <c r="K19" s="10">
        <v>-69170</v>
      </c>
      <c r="L19" s="10"/>
      <c r="M19" s="147">
        <v>0</v>
      </c>
      <c r="N19" s="10"/>
      <c r="O19" s="147">
        <v>0</v>
      </c>
      <c r="P19" s="10"/>
      <c r="Q19" s="147">
        <v>0</v>
      </c>
      <c r="R19" s="10"/>
      <c r="S19" s="147">
        <v>0</v>
      </c>
      <c r="T19" s="147"/>
      <c r="U19" s="147">
        <f>SUM(E19:S19)</f>
        <v>-69170</v>
      </c>
      <c r="V19" s="147"/>
      <c r="W19" s="147">
        <v>0</v>
      </c>
      <c r="X19" s="147"/>
      <c r="Y19" s="10">
        <f>SUM(U19:W19)</f>
        <v>-69170</v>
      </c>
    </row>
    <row r="20" spans="1:25" ht="21.6" customHeight="1">
      <c r="A20" s="204" t="s">
        <v>169</v>
      </c>
      <c r="B20" s="205"/>
      <c r="C20" s="206"/>
      <c r="D20" s="196"/>
      <c r="E20" s="149"/>
      <c r="F20" s="148"/>
      <c r="G20" s="149"/>
      <c r="H20" s="147"/>
      <c r="I20" s="149"/>
      <c r="J20" s="147"/>
      <c r="K20" s="144"/>
      <c r="L20" s="10"/>
      <c r="M20" s="149"/>
      <c r="N20" s="10"/>
      <c r="O20" s="149"/>
      <c r="P20" s="10"/>
      <c r="Q20" s="149"/>
      <c r="R20" s="10"/>
      <c r="S20" s="149"/>
      <c r="T20" s="147"/>
      <c r="U20" s="149"/>
      <c r="V20" s="147"/>
      <c r="W20" s="149"/>
      <c r="X20" s="147"/>
      <c r="Y20" s="144"/>
    </row>
    <row r="21" spans="1:25" ht="21.6" customHeight="1">
      <c r="A21" s="204" t="s">
        <v>170</v>
      </c>
      <c r="B21" s="207"/>
      <c r="C21" s="12"/>
      <c r="D21" s="196"/>
      <c r="E21" s="150">
        <f>SUM(E18:E19)</f>
        <v>773978</v>
      </c>
      <c r="F21" s="146"/>
      <c r="G21" s="150">
        <f>SUM(G18:G19)</f>
        <v>-1294</v>
      </c>
      <c r="H21" s="146"/>
      <c r="I21" s="150">
        <f>SUM(I18:I19)</f>
        <v>0</v>
      </c>
      <c r="J21" s="146"/>
      <c r="K21" s="150">
        <f>SUM(K18:K19)</f>
        <v>-69170</v>
      </c>
      <c r="L21" s="146"/>
      <c r="M21" s="150">
        <f>SUM(M18:M19)</f>
        <v>0</v>
      </c>
      <c r="N21" s="146"/>
      <c r="O21" s="150">
        <f>SUM(O18:O19)</f>
        <v>0</v>
      </c>
      <c r="P21" s="146"/>
      <c r="Q21" s="150">
        <f>SUM(Q18:Q19)</f>
        <v>0</v>
      </c>
      <c r="R21" s="146"/>
      <c r="S21" s="150">
        <f>SUM(S18:S19)</f>
        <v>0</v>
      </c>
      <c r="T21" s="146"/>
      <c r="U21" s="150">
        <f>SUM(U18:U19)</f>
        <v>703514</v>
      </c>
      <c r="V21" s="146"/>
      <c r="W21" s="150">
        <f>SUM(W18:W19)</f>
        <v>0</v>
      </c>
      <c r="X21" s="146"/>
      <c r="Y21" s="150">
        <f>SUM(Y18:Y19)</f>
        <v>703514</v>
      </c>
    </row>
    <row r="22" spans="1:25" ht="21.6" customHeight="1">
      <c r="A22" s="203"/>
      <c r="B22" s="207"/>
      <c r="C22" s="12"/>
      <c r="D22" s="196"/>
      <c r="E22" s="146"/>
      <c r="F22" s="146"/>
      <c r="G22" s="146"/>
      <c r="H22" s="146"/>
      <c r="I22" s="146"/>
      <c r="J22" s="146"/>
      <c r="K22" s="146"/>
      <c r="L22" s="146"/>
      <c r="M22" s="146"/>
      <c r="N22" s="146"/>
      <c r="O22" s="146"/>
      <c r="P22" s="146"/>
      <c r="Q22" s="146"/>
      <c r="R22" s="146"/>
      <c r="S22" s="146"/>
      <c r="T22" s="146"/>
      <c r="U22" s="146"/>
      <c r="V22" s="146"/>
      <c r="W22" s="146"/>
      <c r="X22" s="146"/>
      <c r="Y22" s="146"/>
    </row>
    <row r="23" spans="1:25" ht="21.6" customHeight="1">
      <c r="A23" s="204" t="s">
        <v>171</v>
      </c>
      <c r="B23" s="207"/>
      <c r="C23" s="12"/>
      <c r="D23" s="196"/>
      <c r="E23" s="146"/>
      <c r="F23" s="146"/>
      <c r="G23" s="146"/>
      <c r="H23" s="146"/>
      <c r="I23" s="146"/>
      <c r="J23" s="146"/>
      <c r="K23" s="146"/>
      <c r="L23" s="146"/>
      <c r="M23" s="146"/>
      <c r="N23" s="146"/>
      <c r="O23" s="146"/>
      <c r="P23" s="146"/>
      <c r="Q23" s="146"/>
      <c r="R23" s="146"/>
      <c r="S23" s="146"/>
      <c r="T23" s="146"/>
      <c r="U23" s="146"/>
      <c r="V23" s="146"/>
      <c r="W23" s="146"/>
      <c r="X23" s="146"/>
      <c r="Y23" s="146"/>
    </row>
    <row r="24" spans="1:25" ht="21.6" customHeight="1">
      <c r="A24" s="205" t="s">
        <v>172</v>
      </c>
      <c r="B24" s="207"/>
      <c r="C24" s="12"/>
      <c r="D24" s="196"/>
      <c r="E24" s="146"/>
      <c r="F24" s="146"/>
      <c r="G24" s="146"/>
      <c r="H24" s="146"/>
      <c r="I24" s="146"/>
      <c r="J24" s="146"/>
      <c r="K24" s="146"/>
      <c r="L24" s="146"/>
      <c r="M24" s="146"/>
      <c r="N24" s="146"/>
      <c r="O24" s="146"/>
      <c r="P24" s="146"/>
      <c r="Q24" s="146"/>
      <c r="R24" s="146"/>
      <c r="S24" s="146"/>
      <c r="T24" s="146"/>
      <c r="U24" s="146"/>
      <c r="V24" s="146"/>
      <c r="W24" s="146"/>
      <c r="X24" s="146"/>
      <c r="Y24" s="146"/>
    </row>
    <row r="25" spans="1:25" ht="21.6" customHeight="1">
      <c r="A25" s="205" t="s">
        <v>254</v>
      </c>
      <c r="B25" s="207"/>
      <c r="C25" s="206"/>
      <c r="D25" s="196"/>
      <c r="E25" s="151">
        <v>0</v>
      </c>
      <c r="F25" s="148"/>
      <c r="G25" s="151">
        <v>0</v>
      </c>
      <c r="H25" s="147"/>
      <c r="I25" s="151">
        <v>0</v>
      </c>
      <c r="J25" s="147"/>
      <c r="K25" s="115">
        <v>0</v>
      </c>
      <c r="L25" s="10"/>
      <c r="M25" s="151">
        <v>0</v>
      </c>
      <c r="N25" s="10"/>
      <c r="O25" s="151">
        <v>0</v>
      </c>
      <c r="P25" s="10"/>
      <c r="Q25" s="151">
        <v>0</v>
      </c>
      <c r="R25" s="10"/>
      <c r="S25" s="151">
        <v>0</v>
      </c>
      <c r="T25" s="146"/>
      <c r="U25" s="151">
        <f>SUM(E25:S25)</f>
        <v>0</v>
      </c>
      <c r="V25" s="146"/>
      <c r="W25" s="151">
        <v>3239727</v>
      </c>
      <c r="X25" s="146"/>
      <c r="Y25" s="151">
        <f>SUM(U25:W25)</f>
        <v>3239727</v>
      </c>
    </row>
    <row r="26" spans="1:25" ht="21.6" customHeight="1">
      <c r="A26" s="204" t="s">
        <v>174</v>
      </c>
      <c r="B26" s="207"/>
      <c r="C26" s="12"/>
      <c r="D26" s="196"/>
      <c r="E26" s="152">
        <f>SUM(E25)</f>
        <v>0</v>
      </c>
      <c r="F26" s="145"/>
      <c r="G26" s="152">
        <f>SUM(G25)</f>
        <v>0</v>
      </c>
      <c r="H26" s="146"/>
      <c r="I26" s="152">
        <f>SUM(I25)</f>
        <v>0</v>
      </c>
      <c r="J26" s="146"/>
      <c r="K26" s="152">
        <f>SUM(K25)</f>
        <v>0</v>
      </c>
      <c r="L26" s="117"/>
      <c r="M26" s="152">
        <f>SUM(M25)</f>
        <v>0</v>
      </c>
      <c r="N26" s="117"/>
      <c r="O26" s="152">
        <f>SUM(O25)</f>
        <v>0</v>
      </c>
      <c r="P26" s="117"/>
      <c r="Q26" s="152">
        <f>SUM(Q25)</f>
        <v>0</v>
      </c>
      <c r="R26" s="117"/>
      <c r="S26" s="152">
        <f>SUM(S25)</f>
        <v>0</v>
      </c>
      <c r="T26" s="146"/>
      <c r="U26" s="150">
        <f>SUM(E26:S26)</f>
        <v>0</v>
      </c>
      <c r="V26" s="146"/>
      <c r="W26" s="152">
        <f>SUM(W25)</f>
        <v>3239727</v>
      </c>
      <c r="X26" s="146"/>
      <c r="Y26" s="150">
        <f>SUM(U26:W26)</f>
        <v>3239727</v>
      </c>
    </row>
    <row r="27" spans="1:25" ht="21.6" customHeight="1">
      <c r="A27" s="203"/>
      <c r="B27" s="207"/>
      <c r="C27" s="12"/>
      <c r="D27" s="196"/>
      <c r="E27" s="146"/>
      <c r="F27" s="145"/>
      <c r="G27" s="146"/>
      <c r="H27" s="146"/>
      <c r="I27" s="146"/>
      <c r="J27" s="146"/>
      <c r="K27" s="153"/>
      <c r="L27" s="117"/>
      <c r="M27" s="153"/>
      <c r="N27" s="117"/>
      <c r="O27" s="146"/>
      <c r="P27" s="117"/>
      <c r="Q27" s="146"/>
      <c r="R27" s="117"/>
      <c r="S27" s="146"/>
      <c r="T27" s="146"/>
      <c r="U27" s="146"/>
      <c r="V27" s="146"/>
      <c r="W27" s="146"/>
      <c r="X27" s="146"/>
      <c r="Y27" s="153"/>
    </row>
    <row r="28" spans="1:25" ht="21.6" customHeight="1">
      <c r="A28" s="207" t="s">
        <v>75</v>
      </c>
      <c r="B28" s="207"/>
      <c r="C28" s="196"/>
      <c r="D28" s="196"/>
      <c r="E28" s="150">
        <f>SUM(E21)</f>
        <v>773978</v>
      </c>
      <c r="F28" s="146"/>
      <c r="G28" s="150">
        <f>SUM(G21)</f>
        <v>-1294</v>
      </c>
      <c r="H28" s="146"/>
      <c r="I28" s="150">
        <f>SUM(I19)</f>
        <v>0</v>
      </c>
      <c r="J28" s="146"/>
      <c r="K28" s="150">
        <f>SUM(K19)</f>
        <v>-69170</v>
      </c>
      <c r="L28" s="146"/>
      <c r="M28" s="150">
        <f>SUM(M19)</f>
        <v>0</v>
      </c>
      <c r="N28" s="146"/>
      <c r="O28" s="150">
        <f>SUM(O19)</f>
        <v>0</v>
      </c>
      <c r="P28" s="146"/>
      <c r="Q28" s="150">
        <f>SUM(Q19)</f>
        <v>0</v>
      </c>
      <c r="R28" s="146"/>
      <c r="S28" s="150">
        <f>SUM(S19)</f>
        <v>0</v>
      </c>
      <c r="T28" s="146"/>
      <c r="U28" s="150">
        <f>SUM(E28:S28)</f>
        <v>703514</v>
      </c>
      <c r="V28" s="146"/>
      <c r="W28" s="150">
        <f>W21+W26</f>
        <v>3239727</v>
      </c>
      <c r="X28" s="146"/>
      <c r="Y28" s="150">
        <f>SUM(U28:W28)</f>
        <v>3943241</v>
      </c>
    </row>
    <row r="29" spans="1:25" ht="21.6" customHeight="1">
      <c r="A29" s="207"/>
      <c r="B29" s="207"/>
      <c r="C29" s="12"/>
      <c r="D29" s="196"/>
      <c r="E29" s="146"/>
      <c r="F29" s="146"/>
      <c r="G29" s="146"/>
      <c r="H29" s="146"/>
      <c r="I29" s="146"/>
      <c r="J29" s="146"/>
      <c r="K29" s="146"/>
      <c r="L29" s="146"/>
      <c r="M29" s="146"/>
      <c r="N29" s="146"/>
      <c r="O29" s="146"/>
      <c r="P29" s="146"/>
      <c r="Q29" s="146"/>
      <c r="R29" s="146"/>
      <c r="S29" s="146"/>
      <c r="T29" s="146"/>
      <c r="U29" s="146"/>
      <c r="V29" s="146"/>
      <c r="W29" s="146"/>
      <c r="X29" s="146"/>
      <c r="Y29" s="146"/>
    </row>
    <row r="30" spans="1:25" ht="21.6" customHeight="1">
      <c r="A30" s="196" t="s">
        <v>175</v>
      </c>
      <c r="B30" s="196"/>
      <c r="C30" s="197"/>
      <c r="D30" s="196"/>
      <c r="E30" s="145"/>
      <c r="F30" s="145"/>
      <c r="G30" s="145"/>
      <c r="H30" s="145"/>
      <c r="I30" s="145"/>
      <c r="J30" s="145"/>
      <c r="K30" s="145"/>
      <c r="L30" s="145"/>
      <c r="M30" s="145"/>
      <c r="N30" s="145"/>
      <c r="O30" s="145"/>
      <c r="P30" s="145"/>
      <c r="Q30" s="145"/>
      <c r="R30" s="145"/>
      <c r="S30" s="145"/>
      <c r="T30" s="191"/>
      <c r="U30" s="191"/>
      <c r="V30" s="191"/>
      <c r="W30" s="191"/>
      <c r="X30" s="191"/>
      <c r="Y30" s="114"/>
    </row>
    <row r="31" spans="1:25" ht="21.6" customHeight="1">
      <c r="A31" s="12" t="s">
        <v>242</v>
      </c>
      <c r="C31" s="197"/>
      <c r="D31" s="196"/>
      <c r="E31" s="147">
        <v>0</v>
      </c>
      <c r="F31" s="148"/>
      <c r="G31" s="147">
        <v>0</v>
      </c>
      <c r="H31" s="147"/>
      <c r="I31" s="147">
        <v>0</v>
      </c>
      <c r="J31" s="147"/>
      <c r="K31" s="147">
        <f>'PL 13-14'!F81</f>
        <v>997620</v>
      </c>
      <c r="L31" s="10"/>
      <c r="M31" s="147">
        <v>0</v>
      </c>
      <c r="N31" s="10"/>
      <c r="O31" s="147">
        <v>0</v>
      </c>
      <c r="P31" s="10"/>
      <c r="Q31" s="147">
        <v>0</v>
      </c>
      <c r="R31" s="10"/>
      <c r="S31" s="147">
        <v>0</v>
      </c>
      <c r="T31" s="147"/>
      <c r="U31" s="147">
        <f>SUM(E31:S31)</f>
        <v>997620</v>
      </c>
      <c r="V31" s="147"/>
      <c r="W31" s="147">
        <v>-324427</v>
      </c>
      <c r="X31" s="147"/>
      <c r="Y31" s="116">
        <f t="shared" ref="Y31:Y37" si="0">SUM(U31:W31)</f>
        <v>673193</v>
      </c>
    </row>
    <row r="32" spans="1:25" ht="21.6" customHeight="1">
      <c r="A32" s="12" t="s">
        <v>165</v>
      </c>
      <c r="C32" s="197"/>
      <c r="D32" s="196"/>
      <c r="E32" s="147">
        <v>0</v>
      </c>
      <c r="F32" s="148"/>
      <c r="G32" s="147">
        <v>0</v>
      </c>
      <c r="H32" s="147"/>
      <c r="I32" s="147">
        <v>0</v>
      </c>
      <c r="J32" s="147"/>
      <c r="K32" s="147">
        <v>0</v>
      </c>
      <c r="L32" s="10"/>
      <c r="M32" s="10">
        <f>'PL 13-14'!F71</f>
        <v>429323</v>
      </c>
      <c r="N32" s="10"/>
      <c r="O32" s="147">
        <v>0</v>
      </c>
      <c r="P32" s="10"/>
      <c r="Q32" s="147">
        <v>4124</v>
      </c>
      <c r="R32" s="10"/>
      <c r="S32" s="147">
        <f>'PL 13-14'!F72</f>
        <v>1210</v>
      </c>
      <c r="T32" s="147"/>
      <c r="U32" s="147">
        <f>SUM(E32:S32)</f>
        <v>434657</v>
      </c>
      <c r="V32" s="147"/>
      <c r="W32" s="147">
        <v>-4270</v>
      </c>
      <c r="X32" s="147"/>
      <c r="Y32" s="116">
        <f t="shared" si="0"/>
        <v>430387</v>
      </c>
    </row>
    <row r="33" spans="1:30" ht="21.6" customHeight="1">
      <c r="A33" s="196" t="s">
        <v>152</v>
      </c>
      <c r="B33" s="196"/>
      <c r="C33" s="197"/>
      <c r="D33" s="196"/>
      <c r="E33" s="152">
        <f>SUM(E31:E32)</f>
        <v>0</v>
      </c>
      <c r="F33" s="146"/>
      <c r="G33" s="152">
        <f>SUM(G31:G32)</f>
        <v>0</v>
      </c>
      <c r="H33" s="146"/>
      <c r="I33" s="152">
        <f>SUM(I31:I32)</f>
        <v>0</v>
      </c>
      <c r="J33" s="146"/>
      <c r="K33" s="152">
        <f>SUM(K31:K32)</f>
        <v>997620</v>
      </c>
      <c r="L33" s="146"/>
      <c r="M33" s="152">
        <f>SUM(M31:M32)</f>
        <v>429323</v>
      </c>
      <c r="N33" s="146"/>
      <c r="O33" s="152">
        <f>SUM(O31:O32)</f>
        <v>0</v>
      </c>
      <c r="P33" s="146"/>
      <c r="Q33" s="152">
        <f>SUM(Q31:Q32)</f>
        <v>4124</v>
      </c>
      <c r="R33" s="146"/>
      <c r="S33" s="152">
        <f>SUM(S31:S32)</f>
        <v>1210</v>
      </c>
      <c r="T33" s="146"/>
      <c r="U33" s="152">
        <f>SUM(E33:S33)</f>
        <v>1432277</v>
      </c>
      <c r="V33" s="146"/>
      <c r="W33" s="152">
        <f>SUM(W31:W32)</f>
        <v>-328697</v>
      </c>
      <c r="X33" s="146"/>
      <c r="Y33" s="152">
        <f t="shared" si="0"/>
        <v>1103580</v>
      </c>
    </row>
    <row r="34" spans="1:30" ht="21.6" customHeight="1">
      <c r="A34" s="196"/>
      <c r="B34" s="196"/>
      <c r="C34" s="197"/>
      <c r="D34" s="196"/>
      <c r="E34" s="146"/>
      <c r="F34" s="146"/>
      <c r="G34" s="146"/>
      <c r="H34" s="146"/>
      <c r="I34" s="146"/>
      <c r="J34" s="146"/>
      <c r="K34" s="153"/>
      <c r="L34" s="146"/>
      <c r="M34" s="146"/>
      <c r="N34" s="146"/>
      <c r="O34" s="146"/>
      <c r="P34" s="146"/>
      <c r="Q34" s="146"/>
      <c r="R34" s="146"/>
      <c r="S34" s="146"/>
      <c r="T34" s="146"/>
      <c r="U34" s="153"/>
      <c r="V34" s="146"/>
      <c r="W34" s="146"/>
      <c r="X34" s="146"/>
      <c r="Y34" s="153"/>
    </row>
    <row r="35" spans="1:30" ht="21.6" customHeight="1">
      <c r="A35" s="12" t="s">
        <v>73</v>
      </c>
      <c r="C35" s="206">
        <v>18</v>
      </c>
      <c r="E35" s="151">
        <v>0</v>
      </c>
      <c r="F35" s="147"/>
      <c r="G35" s="151">
        <v>0</v>
      </c>
      <c r="H35" s="147"/>
      <c r="I35" s="151">
        <v>900</v>
      </c>
      <c r="J35" s="147"/>
      <c r="K35" s="151">
        <v>-900</v>
      </c>
      <c r="L35" s="147"/>
      <c r="M35" s="151">
        <v>0</v>
      </c>
      <c r="N35" s="147"/>
      <c r="O35" s="151">
        <v>0</v>
      </c>
      <c r="P35" s="147"/>
      <c r="Q35" s="151">
        <v>0</v>
      </c>
      <c r="R35" s="147"/>
      <c r="S35" s="151">
        <v>0</v>
      </c>
      <c r="T35" s="147"/>
      <c r="U35" s="151">
        <f>SUM(E35:S35)</f>
        <v>0</v>
      </c>
      <c r="V35" s="147"/>
      <c r="W35" s="151">
        <v>0</v>
      </c>
      <c r="X35" s="147"/>
      <c r="Y35" s="151">
        <f t="shared" si="0"/>
        <v>0</v>
      </c>
    </row>
    <row r="36" spans="1:30" ht="21.6" customHeight="1">
      <c r="C36" s="206"/>
      <c r="E36" s="147"/>
      <c r="F36" s="147"/>
      <c r="G36" s="147"/>
      <c r="H36" s="147"/>
      <c r="I36" s="147"/>
      <c r="J36" s="147"/>
      <c r="K36" s="147"/>
      <c r="L36" s="147"/>
      <c r="M36" s="147"/>
      <c r="N36" s="147"/>
      <c r="O36" s="147"/>
      <c r="P36" s="147"/>
      <c r="Q36" s="147"/>
      <c r="R36" s="147"/>
      <c r="S36" s="147"/>
      <c r="T36" s="147"/>
      <c r="U36" s="147"/>
      <c r="V36" s="147"/>
      <c r="W36" s="147"/>
      <c r="X36" s="147"/>
      <c r="Y36" s="147"/>
    </row>
    <row r="37" spans="1:30" ht="21.6" customHeight="1" thickBot="1">
      <c r="A37" s="196" t="s">
        <v>115</v>
      </c>
      <c r="B37" s="196"/>
      <c r="C37" s="197"/>
      <c r="D37" s="196"/>
      <c r="E37" s="154">
        <f>SUM(E13,E21,E33)</f>
        <v>2503255</v>
      </c>
      <c r="F37" s="146"/>
      <c r="G37" s="154">
        <f>SUM(G13,G21,G33)</f>
        <v>207161</v>
      </c>
      <c r="H37" s="146"/>
      <c r="I37" s="154">
        <f>SUM(I13,I21,I33)+I35</f>
        <v>82900</v>
      </c>
      <c r="J37" s="146"/>
      <c r="K37" s="154">
        <f>SUM(K13,K21,K33)+K35</f>
        <v>1758247</v>
      </c>
      <c r="L37" s="146"/>
      <c r="M37" s="154">
        <f>SUM(M13,M21,M33)</f>
        <v>410550</v>
      </c>
      <c r="N37" s="146"/>
      <c r="O37" s="154">
        <f>SUM(O13,O21,O33)</f>
        <v>6340</v>
      </c>
      <c r="P37" s="146"/>
      <c r="Q37" s="154">
        <f>SUM(Q13,Q21,Q33)</f>
        <v>-257036</v>
      </c>
      <c r="R37" s="146"/>
      <c r="S37" s="154">
        <f>SUM(S13,S21,S33)</f>
        <v>-5276</v>
      </c>
      <c r="T37" s="146"/>
      <c r="U37" s="154">
        <f>SUM(E37:S37)</f>
        <v>4706141</v>
      </c>
      <c r="V37" s="146"/>
      <c r="W37" s="154">
        <f>W13+W21+W28+W33</f>
        <v>2911030</v>
      </c>
      <c r="X37" s="146"/>
      <c r="Y37" s="154">
        <f t="shared" si="0"/>
        <v>7617171</v>
      </c>
      <c r="Z37" s="208">
        <f>Y37-'BS 10-12'!F105</f>
        <v>0</v>
      </c>
    </row>
    <row r="38" spans="1:30" ht="21.6" customHeight="1" thickTop="1">
      <c r="F38" s="12"/>
      <c r="U38" s="190"/>
      <c r="W38" s="190"/>
    </row>
    <row r="39" spans="1:30" s="47" customFormat="1" ht="23.45" customHeight="1">
      <c r="A39" s="124" t="s">
        <v>0</v>
      </c>
      <c r="B39" s="44"/>
      <c r="C39" s="44"/>
      <c r="D39" s="44"/>
      <c r="E39" s="44"/>
      <c r="F39" s="44"/>
      <c r="G39" s="44"/>
      <c r="H39" s="194"/>
      <c r="I39" s="194"/>
      <c r="J39" s="194"/>
      <c r="K39" s="194"/>
      <c r="L39" s="44"/>
      <c r="M39" s="44"/>
      <c r="N39" s="44"/>
      <c r="O39" s="44"/>
      <c r="P39" s="44"/>
      <c r="Q39" s="44"/>
      <c r="R39" s="44"/>
      <c r="S39" s="44"/>
      <c r="T39" s="194"/>
      <c r="U39" s="194"/>
      <c r="V39" s="194"/>
      <c r="W39" s="194"/>
      <c r="X39" s="194"/>
      <c r="Y39" s="194"/>
    </row>
    <row r="40" spans="1:30" s="47" customFormat="1" ht="23.45" customHeight="1">
      <c r="A40" s="124" t="s">
        <v>219</v>
      </c>
      <c r="B40" s="44"/>
      <c r="C40" s="44"/>
      <c r="D40" s="44"/>
      <c r="E40" s="44"/>
      <c r="F40" s="44"/>
      <c r="G40" s="44"/>
      <c r="H40" s="44"/>
      <c r="I40" s="44"/>
      <c r="J40" s="44"/>
      <c r="K40" s="44"/>
      <c r="L40" s="44"/>
      <c r="M40" s="44"/>
      <c r="N40" s="44"/>
      <c r="O40" s="44"/>
      <c r="P40" s="44"/>
      <c r="Q40" s="44"/>
      <c r="R40" s="44"/>
      <c r="S40" s="44"/>
      <c r="T40" s="44"/>
      <c r="U40" s="44"/>
      <c r="V40" s="44"/>
      <c r="W40" s="44"/>
      <c r="X40" s="44"/>
      <c r="Y40" s="44"/>
    </row>
    <row r="41" spans="1:30" ht="21.6" customHeight="1">
      <c r="A41" s="195"/>
      <c r="B41" s="195"/>
      <c r="C41" s="195"/>
      <c r="D41" s="195"/>
      <c r="E41" s="195"/>
      <c r="F41" s="195"/>
      <c r="G41" s="195"/>
      <c r="H41" s="195"/>
      <c r="I41" s="195"/>
      <c r="J41" s="195"/>
      <c r="K41" s="195"/>
      <c r="L41" s="195"/>
      <c r="M41" s="195"/>
      <c r="N41" s="195"/>
      <c r="O41" s="195"/>
      <c r="P41" s="195"/>
      <c r="Q41" s="195"/>
      <c r="R41" s="195"/>
      <c r="S41" s="195"/>
      <c r="T41" s="195"/>
      <c r="U41" s="195"/>
      <c r="V41" s="195"/>
      <c r="W41" s="195"/>
      <c r="X41" s="195"/>
      <c r="Y41" s="195"/>
    </row>
    <row r="42" spans="1:30" s="196" customFormat="1" ht="21.6" customHeight="1">
      <c r="C42" s="197"/>
      <c r="E42" s="322" t="s">
        <v>1</v>
      </c>
      <c r="F42" s="322"/>
      <c r="G42" s="322"/>
      <c r="H42" s="322"/>
      <c r="I42" s="322"/>
      <c r="J42" s="322"/>
      <c r="K42" s="322"/>
      <c r="L42" s="322"/>
      <c r="M42" s="322"/>
      <c r="N42" s="322"/>
      <c r="O42" s="322"/>
      <c r="P42" s="322"/>
      <c r="Q42" s="322"/>
      <c r="R42" s="322"/>
      <c r="S42" s="322"/>
      <c r="T42" s="322"/>
      <c r="U42" s="322"/>
      <c r="V42" s="322"/>
      <c r="W42" s="322"/>
      <c r="X42" s="322"/>
      <c r="Y42" s="322"/>
    </row>
    <row r="43" spans="1:30" s="196" customFormat="1" ht="21.6" customHeight="1">
      <c r="C43" s="197"/>
      <c r="F43" s="198"/>
      <c r="H43" s="12"/>
      <c r="I43" s="323" t="s">
        <v>57</v>
      </c>
      <c r="J43" s="323"/>
      <c r="K43" s="323"/>
      <c r="M43" s="324" t="s">
        <v>41</v>
      </c>
      <c r="N43" s="324"/>
      <c r="O43" s="324"/>
      <c r="P43" s="324"/>
      <c r="Q43" s="324"/>
      <c r="R43" s="324"/>
      <c r="S43" s="324"/>
      <c r="AB43" s="49"/>
      <c r="AC43" s="50"/>
      <c r="AD43" s="49"/>
    </row>
    <row r="44" spans="1:30" s="196" customFormat="1" ht="21.6" customHeight="1">
      <c r="C44" s="199"/>
      <c r="D44" s="12"/>
      <c r="E44" s="12"/>
      <c r="F44" s="45"/>
      <c r="G44" s="12"/>
      <c r="H44" s="46"/>
      <c r="I44" s="12"/>
      <c r="J44" s="12"/>
      <c r="K44" s="12"/>
      <c r="L44" s="12"/>
      <c r="M44" s="46"/>
      <c r="N44" s="46"/>
      <c r="O44" s="46"/>
      <c r="P44" s="46"/>
      <c r="Q44" s="46"/>
      <c r="R44" s="12"/>
      <c r="S44" s="46" t="s">
        <v>190</v>
      </c>
      <c r="T44" s="45"/>
      <c r="V44" s="45"/>
      <c r="W44" s="45"/>
      <c r="X44" s="45"/>
      <c r="Y44" s="12"/>
      <c r="AB44" s="49"/>
      <c r="AC44" s="50"/>
      <c r="AD44" s="49"/>
    </row>
    <row r="45" spans="1:30" s="196" customFormat="1" ht="21.6" customHeight="1">
      <c r="C45" s="199"/>
      <c r="D45" s="12"/>
      <c r="E45" s="12"/>
      <c r="F45" s="45"/>
      <c r="G45" s="12"/>
      <c r="H45" s="46"/>
      <c r="I45" s="12"/>
      <c r="J45" s="12"/>
      <c r="K45" s="12"/>
      <c r="L45" s="12"/>
      <c r="M45" s="46" t="s">
        <v>241</v>
      </c>
      <c r="N45" s="46"/>
      <c r="O45" s="46" t="s">
        <v>59</v>
      </c>
      <c r="P45" s="46"/>
      <c r="R45" s="12"/>
      <c r="S45" s="46" t="s">
        <v>191</v>
      </c>
      <c r="T45" s="45"/>
      <c r="V45" s="45"/>
      <c r="W45" s="45" t="s">
        <v>159</v>
      </c>
      <c r="X45" s="45"/>
      <c r="Y45" s="12"/>
      <c r="AB45" s="49"/>
      <c r="AC45" s="50"/>
      <c r="AD45" s="49"/>
    </row>
    <row r="46" spans="1:30" s="196" customFormat="1" ht="21.6" customHeight="1">
      <c r="C46" s="199"/>
      <c r="D46" s="12"/>
      <c r="E46" s="46"/>
      <c r="F46" s="45"/>
      <c r="G46" s="46" t="s">
        <v>58</v>
      </c>
      <c r="H46" s="12"/>
      <c r="I46" s="45"/>
      <c r="J46" s="12"/>
      <c r="K46" s="12"/>
      <c r="L46" s="12"/>
      <c r="M46" s="46" t="s">
        <v>252</v>
      </c>
      <c r="N46" s="46"/>
      <c r="O46" s="46" t="s">
        <v>63</v>
      </c>
      <c r="P46" s="46"/>
      <c r="Q46" s="46" t="s">
        <v>241</v>
      </c>
      <c r="R46" s="12"/>
      <c r="S46" s="46" t="s">
        <v>60</v>
      </c>
      <c r="T46" s="45"/>
      <c r="U46" s="45" t="s">
        <v>65</v>
      </c>
      <c r="V46" s="45"/>
      <c r="W46" s="45" t="s">
        <v>160</v>
      </c>
      <c r="X46" s="45"/>
      <c r="Y46" s="12"/>
      <c r="AB46" s="49"/>
      <c r="AC46" s="50"/>
      <c r="AD46" s="53"/>
    </row>
    <row r="47" spans="1:30" s="196" customFormat="1" ht="21.6" customHeight="1">
      <c r="C47" s="199"/>
      <c r="D47" s="12"/>
      <c r="E47" s="45" t="s">
        <v>161</v>
      </c>
      <c r="F47" s="45"/>
      <c r="G47" s="46" t="s">
        <v>61</v>
      </c>
      <c r="H47" s="46"/>
      <c r="I47" s="45" t="s">
        <v>62</v>
      </c>
      <c r="J47" s="45"/>
      <c r="K47" s="45"/>
      <c r="L47" s="12"/>
      <c r="M47" s="46" t="s">
        <v>253</v>
      </c>
      <c r="N47" s="46"/>
      <c r="O47" s="46" t="s">
        <v>112</v>
      </c>
      <c r="P47" s="46"/>
      <c r="Q47" s="46" t="s">
        <v>243</v>
      </c>
      <c r="R47" s="12"/>
      <c r="S47" s="200" t="s">
        <v>64</v>
      </c>
      <c r="T47" s="45"/>
      <c r="U47" s="45" t="s">
        <v>158</v>
      </c>
      <c r="V47" s="45"/>
      <c r="W47" s="45" t="s">
        <v>162</v>
      </c>
      <c r="X47" s="45"/>
      <c r="Y47" s="46" t="s">
        <v>65</v>
      </c>
    </row>
    <row r="48" spans="1:30" s="196" customFormat="1" ht="21.6" customHeight="1">
      <c r="C48" s="201" t="s">
        <v>5</v>
      </c>
      <c r="D48" s="202"/>
      <c r="E48" s="45" t="s">
        <v>66</v>
      </c>
      <c r="F48" s="45"/>
      <c r="G48" s="45" t="s">
        <v>67</v>
      </c>
      <c r="H48" s="46"/>
      <c r="I48" s="45" t="s">
        <v>68</v>
      </c>
      <c r="J48" s="45"/>
      <c r="K48" s="45" t="s">
        <v>40</v>
      </c>
      <c r="L48" s="45"/>
      <c r="M48" s="46" t="s">
        <v>240</v>
      </c>
      <c r="N48" s="45"/>
      <c r="O48" s="45" t="s">
        <v>111</v>
      </c>
      <c r="P48" s="45"/>
      <c r="Q48" s="46" t="s">
        <v>69</v>
      </c>
      <c r="R48" s="12"/>
      <c r="S48" s="200" t="s">
        <v>70</v>
      </c>
      <c r="T48" s="45"/>
      <c r="U48" s="45" t="s">
        <v>163</v>
      </c>
      <c r="V48" s="45"/>
      <c r="W48" s="45" t="s">
        <v>164</v>
      </c>
      <c r="X48" s="45"/>
      <c r="Y48" s="46" t="s">
        <v>33</v>
      </c>
    </row>
    <row r="49" spans="1:25" ht="21.6" customHeight="1">
      <c r="C49" s="197"/>
      <c r="D49" s="196"/>
      <c r="E49" s="321" t="s">
        <v>6</v>
      </c>
      <c r="F49" s="321"/>
      <c r="G49" s="321"/>
      <c r="H49" s="321"/>
      <c r="I49" s="321"/>
      <c r="J49" s="321"/>
      <c r="K49" s="321"/>
      <c r="L49" s="321"/>
      <c r="M49" s="321"/>
      <c r="N49" s="321"/>
      <c r="O49" s="321"/>
      <c r="P49" s="321"/>
      <c r="Q49" s="321"/>
      <c r="R49" s="321"/>
      <c r="S49" s="321"/>
      <c r="T49" s="321"/>
      <c r="U49" s="321"/>
      <c r="V49" s="321"/>
      <c r="W49" s="321"/>
      <c r="X49" s="321"/>
      <c r="Y49" s="321"/>
    </row>
    <row r="50" spans="1:25" ht="21.6" customHeight="1">
      <c r="A50" s="196" t="s">
        <v>222</v>
      </c>
      <c r="B50" s="196"/>
      <c r="F50" s="12"/>
    </row>
    <row r="51" spans="1:25" ht="21.6" customHeight="1">
      <c r="A51" s="196" t="s">
        <v>223</v>
      </c>
      <c r="B51" s="196"/>
      <c r="C51" s="197"/>
      <c r="D51" s="196"/>
      <c r="E51" s="145">
        <v>2503255</v>
      </c>
      <c r="F51" s="145"/>
      <c r="G51" s="145">
        <v>207161</v>
      </c>
      <c r="H51" s="145"/>
      <c r="I51" s="145">
        <v>82900</v>
      </c>
      <c r="J51" s="145"/>
      <c r="K51" s="145">
        <v>1758247</v>
      </c>
      <c r="L51" s="145"/>
      <c r="M51" s="145">
        <v>410550</v>
      </c>
      <c r="N51" s="145"/>
      <c r="O51" s="145">
        <v>6340</v>
      </c>
      <c r="P51" s="145"/>
      <c r="Q51" s="145">
        <v>-257036</v>
      </c>
      <c r="R51" s="145"/>
      <c r="S51" s="145">
        <v>-5276</v>
      </c>
      <c r="T51" s="191"/>
      <c r="U51" s="146">
        <f>SUM(E51:S51)</f>
        <v>4706141</v>
      </c>
      <c r="V51" s="191"/>
      <c r="W51" s="146">
        <v>2911030</v>
      </c>
      <c r="X51" s="191"/>
      <c r="Y51" s="114">
        <f>SUM(U51:W51)</f>
        <v>7617171</v>
      </c>
    </row>
    <row r="52" spans="1:25" ht="21.6" customHeight="1">
      <c r="A52" s="196"/>
      <c r="B52" s="196"/>
      <c r="C52" s="197"/>
      <c r="D52" s="196"/>
      <c r="E52" s="145"/>
      <c r="F52" s="145"/>
      <c r="G52" s="145"/>
      <c r="H52" s="145"/>
      <c r="I52" s="145"/>
      <c r="J52" s="145"/>
      <c r="K52" s="145"/>
      <c r="L52" s="145"/>
      <c r="M52" s="145"/>
      <c r="N52" s="145"/>
      <c r="O52" s="145"/>
      <c r="P52" s="145"/>
      <c r="Q52" s="145"/>
      <c r="R52" s="145"/>
      <c r="S52" s="145"/>
      <c r="T52" s="191"/>
      <c r="U52" s="146"/>
      <c r="V52" s="191"/>
      <c r="W52" s="146"/>
      <c r="X52" s="191"/>
      <c r="Y52" s="114"/>
    </row>
    <row r="53" spans="1:25" ht="21.6" customHeight="1">
      <c r="A53" s="203" t="s">
        <v>71</v>
      </c>
      <c r="B53" s="203"/>
      <c r="C53" s="12"/>
      <c r="D53" s="196"/>
      <c r="E53" s="145"/>
      <c r="F53" s="145"/>
      <c r="G53" s="145"/>
      <c r="H53" s="145"/>
      <c r="I53" s="145"/>
      <c r="J53" s="145"/>
      <c r="K53" s="145"/>
      <c r="L53" s="145"/>
      <c r="M53" s="145"/>
      <c r="N53" s="145"/>
      <c r="O53" s="145"/>
      <c r="P53" s="145"/>
      <c r="Q53" s="145"/>
      <c r="R53" s="145"/>
      <c r="S53" s="145"/>
      <c r="T53" s="145"/>
      <c r="U53" s="145"/>
      <c r="V53" s="145"/>
      <c r="W53" s="145"/>
      <c r="X53" s="145"/>
      <c r="Y53" s="145"/>
    </row>
    <row r="54" spans="1:25" ht="21.6" customHeight="1">
      <c r="A54" s="204" t="s">
        <v>166</v>
      </c>
      <c r="B54" s="204"/>
      <c r="C54" s="12"/>
      <c r="D54" s="196"/>
      <c r="E54" s="145"/>
      <c r="F54" s="145"/>
      <c r="G54" s="145"/>
      <c r="H54" s="145"/>
      <c r="I54" s="145"/>
      <c r="J54" s="145"/>
      <c r="K54" s="145"/>
      <c r="L54" s="145"/>
      <c r="M54" s="145"/>
      <c r="N54" s="145"/>
      <c r="O54" s="145"/>
      <c r="P54" s="145"/>
      <c r="Q54" s="145"/>
      <c r="R54" s="145"/>
      <c r="S54" s="145"/>
      <c r="T54" s="145"/>
      <c r="U54" s="145"/>
      <c r="V54" s="145"/>
      <c r="W54" s="145"/>
      <c r="X54" s="145"/>
      <c r="Y54" s="145"/>
    </row>
    <row r="55" spans="1:25" ht="21.6" customHeight="1">
      <c r="A55" s="204" t="s">
        <v>167</v>
      </c>
      <c r="B55" s="204"/>
      <c r="C55" s="12"/>
      <c r="D55" s="196"/>
      <c r="E55" s="145"/>
      <c r="F55" s="145"/>
      <c r="G55" s="145"/>
      <c r="H55" s="145"/>
      <c r="I55" s="145"/>
      <c r="J55" s="145"/>
      <c r="K55" s="145"/>
      <c r="L55" s="145"/>
      <c r="M55" s="145"/>
      <c r="N55" s="145"/>
      <c r="O55" s="145"/>
      <c r="P55" s="145"/>
      <c r="Q55" s="145"/>
      <c r="R55" s="145"/>
      <c r="S55" s="145"/>
      <c r="T55" s="145"/>
      <c r="U55" s="145"/>
      <c r="V55" s="145"/>
      <c r="W55" s="145"/>
      <c r="X55" s="145"/>
      <c r="Y55" s="145"/>
    </row>
    <row r="56" spans="1:25" ht="21.6" customHeight="1">
      <c r="A56" s="205" t="s">
        <v>273</v>
      </c>
      <c r="B56" s="204"/>
      <c r="C56" s="12"/>
      <c r="D56" s="196"/>
      <c r="E56" s="148">
        <v>0</v>
      </c>
      <c r="F56" s="148"/>
      <c r="G56" s="148">
        <v>0</v>
      </c>
      <c r="H56" s="148"/>
      <c r="I56" s="148">
        <v>0</v>
      </c>
      <c r="J56" s="148"/>
      <c r="K56" s="304">
        <v>0</v>
      </c>
      <c r="L56" s="148"/>
      <c r="M56" s="148">
        <v>0</v>
      </c>
      <c r="N56" s="148"/>
      <c r="O56" s="148">
        <v>0</v>
      </c>
      <c r="P56" s="148"/>
      <c r="Q56" s="148">
        <v>0</v>
      </c>
      <c r="R56" s="148"/>
      <c r="S56" s="148">
        <v>0</v>
      </c>
      <c r="T56" s="148"/>
      <c r="U56" s="304">
        <v>0</v>
      </c>
      <c r="V56" s="148"/>
      <c r="W56" s="148">
        <v>843931</v>
      </c>
      <c r="X56" s="148"/>
      <c r="Y56" s="304">
        <f t="shared" ref="Y56" si="1">SUM(U56:W56)</f>
        <v>843931</v>
      </c>
    </row>
    <row r="57" spans="1:25" ht="21.6" customHeight="1">
      <c r="A57" s="204" t="s">
        <v>169</v>
      </c>
      <c r="B57" s="205"/>
      <c r="C57" s="206"/>
      <c r="D57" s="196"/>
      <c r="E57" s="149"/>
      <c r="F57" s="148"/>
      <c r="G57" s="149"/>
      <c r="H57" s="147"/>
      <c r="I57" s="149"/>
      <c r="J57" s="147"/>
      <c r="K57" s="10"/>
      <c r="L57" s="10"/>
      <c r="M57" s="149"/>
      <c r="N57" s="10"/>
      <c r="O57" s="149"/>
      <c r="P57" s="10"/>
      <c r="Q57" s="149"/>
      <c r="R57" s="10"/>
      <c r="S57" s="149"/>
      <c r="T57" s="147"/>
      <c r="U57" s="147"/>
      <c r="V57" s="147"/>
      <c r="W57" s="149"/>
      <c r="X57" s="147"/>
      <c r="Y57" s="146"/>
    </row>
    <row r="58" spans="1:25" s="196" customFormat="1" ht="21.6" customHeight="1">
      <c r="A58" s="204" t="s">
        <v>170</v>
      </c>
      <c r="B58" s="203"/>
      <c r="C58" s="210"/>
      <c r="E58" s="150">
        <f>SUM(E56:E56)</f>
        <v>0</v>
      </c>
      <c r="F58" s="145"/>
      <c r="G58" s="150">
        <f>SUM(G56:G56)</f>
        <v>0</v>
      </c>
      <c r="H58" s="146"/>
      <c r="I58" s="150">
        <f>SUM(I56:I56)</f>
        <v>0</v>
      </c>
      <c r="J58" s="146"/>
      <c r="K58" s="150">
        <f>SUM(K56:K56)</f>
        <v>0</v>
      </c>
      <c r="L58" s="117"/>
      <c r="M58" s="150">
        <f>SUM(M56:M56)</f>
        <v>0</v>
      </c>
      <c r="N58" s="117"/>
      <c r="O58" s="150">
        <f>SUM(O56:O56)</f>
        <v>0</v>
      </c>
      <c r="P58" s="117"/>
      <c r="Q58" s="150">
        <f>SUM(Q56:Q56)</f>
        <v>0</v>
      </c>
      <c r="R58" s="117"/>
      <c r="S58" s="150">
        <f>SUM(S56:S56)</f>
        <v>0</v>
      </c>
      <c r="T58" s="146"/>
      <c r="U58" s="150">
        <f>SUM(U56:U56)</f>
        <v>0</v>
      </c>
      <c r="V58" s="146"/>
      <c r="W58" s="150">
        <f>SUM(W56:W56)</f>
        <v>843931</v>
      </c>
      <c r="X58" s="146"/>
      <c r="Y58" s="150">
        <f>SUM(U58:W58)</f>
        <v>843931</v>
      </c>
    </row>
    <row r="59" spans="1:25" ht="21.6" customHeight="1">
      <c r="A59" s="203"/>
      <c r="B59" s="203"/>
      <c r="C59" s="206"/>
      <c r="D59" s="196"/>
      <c r="E59" s="147"/>
      <c r="F59" s="148"/>
      <c r="G59" s="147"/>
      <c r="H59" s="147"/>
      <c r="I59" s="147"/>
      <c r="J59" s="147"/>
      <c r="K59" s="10"/>
      <c r="L59" s="10"/>
      <c r="M59" s="147"/>
      <c r="N59" s="10"/>
      <c r="O59" s="147"/>
      <c r="P59" s="10"/>
      <c r="Q59" s="147"/>
      <c r="R59" s="10"/>
      <c r="S59" s="147"/>
      <c r="T59" s="147"/>
      <c r="U59" s="147"/>
      <c r="V59" s="147"/>
      <c r="W59" s="147"/>
      <c r="X59" s="147"/>
      <c r="Y59" s="10"/>
    </row>
    <row r="60" spans="1:25" ht="21.6" customHeight="1">
      <c r="A60" s="204" t="s">
        <v>171</v>
      </c>
      <c r="B60" s="203"/>
      <c r="C60" s="206"/>
      <c r="D60" s="196"/>
      <c r="E60" s="147"/>
      <c r="F60" s="148"/>
      <c r="G60" s="147"/>
      <c r="H60" s="147"/>
      <c r="I60" s="147"/>
      <c r="J60" s="147"/>
      <c r="K60" s="10"/>
      <c r="L60" s="10"/>
      <c r="M60" s="147"/>
      <c r="N60" s="10"/>
      <c r="O60" s="147"/>
      <c r="P60" s="10"/>
      <c r="Q60" s="147"/>
      <c r="R60" s="10"/>
      <c r="S60" s="147"/>
      <c r="T60" s="147"/>
      <c r="U60" s="147"/>
      <c r="V60" s="147"/>
      <c r="W60" s="147"/>
      <c r="X60" s="147"/>
      <c r="Y60" s="10"/>
    </row>
    <row r="61" spans="1:25" ht="21.6" customHeight="1">
      <c r="A61" s="205" t="s">
        <v>172</v>
      </c>
      <c r="B61" s="203"/>
      <c r="C61" s="206"/>
      <c r="D61" s="196"/>
      <c r="E61" s="147"/>
      <c r="F61" s="148"/>
      <c r="G61" s="147"/>
      <c r="H61" s="147"/>
      <c r="I61" s="147"/>
      <c r="J61" s="147"/>
      <c r="K61" s="10"/>
      <c r="L61" s="10"/>
      <c r="M61" s="147"/>
      <c r="N61" s="10"/>
      <c r="O61" s="147"/>
      <c r="P61" s="10"/>
      <c r="Q61" s="147"/>
      <c r="R61" s="10"/>
      <c r="S61" s="147"/>
      <c r="T61" s="147"/>
      <c r="U61" s="147"/>
      <c r="V61" s="147"/>
      <c r="W61" s="147"/>
      <c r="X61" s="147"/>
      <c r="Y61" s="10"/>
    </row>
    <row r="62" spans="1:25" ht="21.6" customHeight="1">
      <c r="A62" s="205" t="s">
        <v>173</v>
      </c>
      <c r="B62" s="205"/>
      <c r="C62" s="206">
        <v>4</v>
      </c>
      <c r="D62" s="196"/>
      <c r="E62" s="147">
        <v>0</v>
      </c>
      <c r="F62" s="148"/>
      <c r="G62" s="147">
        <v>0</v>
      </c>
      <c r="H62" s="147"/>
      <c r="I62" s="147">
        <v>0</v>
      </c>
      <c r="J62" s="147"/>
      <c r="K62" s="147">
        <v>0</v>
      </c>
      <c r="L62" s="10"/>
      <c r="M62" s="147">
        <v>0</v>
      </c>
      <c r="N62" s="10"/>
      <c r="O62" s="147">
        <v>0</v>
      </c>
      <c r="P62" s="10"/>
      <c r="Q62" s="147">
        <v>0</v>
      </c>
      <c r="R62" s="10"/>
      <c r="S62" s="147">
        <v>0</v>
      </c>
      <c r="T62" s="147"/>
      <c r="U62" s="147">
        <f>SUM(E62:S62)</f>
        <v>0</v>
      </c>
      <c r="V62" s="147"/>
      <c r="W62" s="147">
        <v>108382</v>
      </c>
      <c r="X62" s="147"/>
      <c r="Y62" s="190">
        <f>SUM(U62:W62)</f>
        <v>108382</v>
      </c>
    </row>
    <row r="63" spans="1:25" ht="21.6" customHeight="1">
      <c r="A63" s="50" t="s">
        <v>274</v>
      </c>
      <c r="B63" s="205"/>
      <c r="C63" s="206">
        <v>4</v>
      </c>
      <c r="D63" s="196"/>
      <c r="E63" s="151">
        <v>0</v>
      </c>
      <c r="F63" s="148"/>
      <c r="G63" s="151">
        <v>0</v>
      </c>
      <c r="H63" s="147"/>
      <c r="I63" s="151">
        <v>0</v>
      </c>
      <c r="J63" s="147"/>
      <c r="K63" s="115">
        <v>0</v>
      </c>
      <c r="L63" s="10"/>
      <c r="M63" s="151">
        <v>0</v>
      </c>
      <c r="N63" s="10"/>
      <c r="O63" s="151">
        <v>0</v>
      </c>
      <c r="P63" s="10"/>
      <c r="Q63" s="151">
        <v>0</v>
      </c>
      <c r="R63" s="10"/>
      <c r="S63" s="151">
        <v>0</v>
      </c>
      <c r="T63" s="147"/>
      <c r="U63" s="151">
        <f>SUM(E63:S63)</f>
        <v>0</v>
      </c>
      <c r="V63" s="147"/>
      <c r="W63" s="147">
        <v>-3529960</v>
      </c>
      <c r="X63" s="147"/>
      <c r="Y63" s="151">
        <f>SUM(U63:W63)</f>
        <v>-3529960</v>
      </c>
    </row>
    <row r="64" spans="1:25" s="196" customFormat="1" ht="21.6" customHeight="1">
      <c r="A64" s="204" t="s">
        <v>174</v>
      </c>
      <c r="B64" s="203"/>
      <c r="C64" s="210"/>
      <c r="E64" s="152">
        <f>SUM(E62:E63)</f>
        <v>0</v>
      </c>
      <c r="F64" s="145"/>
      <c r="G64" s="152">
        <f>SUM(G62:G63)</f>
        <v>0</v>
      </c>
      <c r="H64" s="146"/>
      <c r="I64" s="152">
        <f>SUM(I62:I63)</f>
        <v>0</v>
      </c>
      <c r="J64" s="146"/>
      <c r="K64" s="152">
        <f>SUM(K62:K63)</f>
        <v>0</v>
      </c>
      <c r="L64" s="117"/>
      <c r="M64" s="152">
        <f>SUM(M62:M63)</f>
        <v>0</v>
      </c>
      <c r="N64" s="117"/>
      <c r="O64" s="152">
        <f>SUM(O62:O63)</f>
        <v>0</v>
      </c>
      <c r="P64" s="117"/>
      <c r="Q64" s="152">
        <f>SUM(Q62:Q63)</f>
        <v>0</v>
      </c>
      <c r="R64" s="117"/>
      <c r="S64" s="152">
        <f>SUM(S62:S63)</f>
        <v>0</v>
      </c>
      <c r="T64" s="146"/>
      <c r="U64" s="152">
        <f>SUM(U62:U63)</f>
        <v>0</v>
      </c>
      <c r="V64" s="146"/>
      <c r="W64" s="152">
        <f>SUM(W62:W63)</f>
        <v>-3421578</v>
      </c>
      <c r="X64" s="146"/>
      <c r="Y64" s="150">
        <f>SUM(U64:W64)</f>
        <v>-3421578</v>
      </c>
    </row>
    <row r="65" spans="1:25" s="196" customFormat="1" ht="21.6" customHeight="1">
      <c r="A65" s="204"/>
      <c r="B65" s="203"/>
      <c r="C65" s="210"/>
      <c r="E65" s="146"/>
      <c r="F65" s="145"/>
      <c r="G65" s="146"/>
      <c r="H65" s="146"/>
      <c r="I65" s="146"/>
      <c r="J65" s="146"/>
      <c r="K65" s="146"/>
      <c r="L65" s="117"/>
      <c r="M65" s="146"/>
      <c r="N65" s="117"/>
      <c r="O65" s="153"/>
      <c r="P65" s="117"/>
      <c r="Q65" s="146"/>
      <c r="R65" s="117"/>
      <c r="S65" s="153"/>
      <c r="T65" s="146"/>
      <c r="U65" s="153"/>
      <c r="V65" s="146"/>
      <c r="W65" s="146"/>
      <c r="X65" s="146"/>
      <c r="Y65" s="153"/>
    </row>
    <row r="66" spans="1:25" s="196" customFormat="1" ht="21.6" customHeight="1">
      <c r="A66" s="207" t="s">
        <v>75</v>
      </c>
      <c r="B66" s="207"/>
      <c r="E66" s="150">
        <f>E58+E64</f>
        <v>0</v>
      </c>
      <c r="F66" s="146"/>
      <c r="G66" s="150">
        <f>G58+G64</f>
        <v>0</v>
      </c>
      <c r="H66" s="146"/>
      <c r="I66" s="150">
        <f>I58+I64</f>
        <v>0</v>
      </c>
      <c r="J66" s="146"/>
      <c r="K66" s="150">
        <f>K58+K64</f>
        <v>0</v>
      </c>
      <c r="L66" s="146"/>
      <c r="M66" s="150">
        <f>M58+M64</f>
        <v>0</v>
      </c>
      <c r="N66" s="146"/>
      <c r="O66" s="150">
        <f>O58+O64</f>
        <v>0</v>
      </c>
      <c r="P66" s="146"/>
      <c r="Q66" s="150">
        <f>Q58+Q64</f>
        <v>0</v>
      </c>
      <c r="R66" s="146"/>
      <c r="S66" s="150">
        <f>S58+S64</f>
        <v>0</v>
      </c>
      <c r="T66" s="146"/>
      <c r="U66" s="150">
        <f>SUM(E66:S66)</f>
        <v>0</v>
      </c>
      <c r="V66" s="146"/>
      <c r="W66" s="150">
        <f>W58+W64</f>
        <v>-2577647</v>
      </c>
      <c r="X66" s="146"/>
      <c r="Y66" s="150">
        <f>SUM(U66:W66)</f>
        <v>-2577647</v>
      </c>
    </row>
    <row r="67" spans="1:25" s="196" customFormat="1" ht="21.6" customHeight="1">
      <c r="A67" s="207"/>
      <c r="B67" s="207"/>
      <c r="E67" s="146"/>
      <c r="F67" s="146"/>
      <c r="G67" s="146"/>
      <c r="H67" s="146"/>
      <c r="I67" s="146"/>
      <c r="J67" s="146"/>
      <c r="K67" s="146"/>
      <c r="L67" s="146"/>
      <c r="M67" s="146"/>
      <c r="N67" s="146"/>
      <c r="O67" s="146"/>
      <c r="P67" s="146"/>
      <c r="Q67" s="146"/>
      <c r="R67" s="146"/>
      <c r="S67" s="146"/>
      <c r="T67" s="146"/>
      <c r="U67" s="146"/>
      <c r="V67" s="146"/>
      <c r="W67" s="146"/>
      <c r="X67" s="146"/>
      <c r="Y67" s="146"/>
    </row>
    <row r="68" spans="1:25" ht="21.6" customHeight="1">
      <c r="A68" s="196" t="s">
        <v>175</v>
      </c>
      <c r="B68" s="196"/>
      <c r="C68" s="197"/>
      <c r="D68" s="196"/>
      <c r="E68" s="145"/>
      <c r="F68" s="145"/>
      <c r="G68" s="145"/>
      <c r="H68" s="145"/>
      <c r="I68" s="145"/>
      <c r="J68" s="145"/>
      <c r="K68" s="145"/>
      <c r="L68" s="145"/>
      <c r="M68" s="145"/>
      <c r="N68" s="145"/>
      <c r="O68" s="145"/>
      <c r="P68" s="145"/>
      <c r="Q68" s="145"/>
      <c r="R68" s="145"/>
      <c r="S68" s="145"/>
      <c r="T68" s="303"/>
      <c r="U68" s="303"/>
      <c r="V68" s="303"/>
      <c r="W68" s="303"/>
      <c r="X68" s="303"/>
      <c r="Y68" s="114"/>
    </row>
    <row r="69" spans="1:25" ht="21.6" customHeight="1">
      <c r="A69" s="12" t="s">
        <v>244</v>
      </c>
      <c r="C69" s="197"/>
      <c r="D69" s="196"/>
      <c r="E69" s="147">
        <v>0</v>
      </c>
      <c r="F69" s="148"/>
      <c r="G69" s="147">
        <v>0</v>
      </c>
      <c r="H69" s="147"/>
      <c r="I69" s="147">
        <v>0</v>
      </c>
      <c r="J69" s="147"/>
      <c r="K69" s="147">
        <v>-3048212</v>
      </c>
      <c r="L69" s="10"/>
      <c r="M69" s="147">
        <v>0</v>
      </c>
      <c r="N69" s="10"/>
      <c r="O69" s="147">
        <v>0</v>
      </c>
      <c r="P69" s="10"/>
      <c r="Q69" s="147">
        <v>0</v>
      </c>
      <c r="R69" s="10"/>
      <c r="S69" s="147">
        <v>0</v>
      </c>
      <c r="T69" s="147"/>
      <c r="U69" s="147">
        <f>SUM(E69:S69)</f>
        <v>-3048212</v>
      </c>
      <c r="V69" s="147"/>
      <c r="W69" s="147">
        <v>-353022</v>
      </c>
      <c r="X69" s="147"/>
      <c r="Y69" s="147">
        <f t="shared" ref="Y69:Y70" si="2">SUM(U69:W69)</f>
        <v>-3401234</v>
      </c>
    </row>
    <row r="70" spans="1:25" ht="21.6" customHeight="1">
      <c r="A70" s="12" t="s">
        <v>165</v>
      </c>
      <c r="C70" s="197"/>
      <c r="D70" s="196"/>
      <c r="E70" s="147">
        <v>0</v>
      </c>
      <c r="F70" s="148"/>
      <c r="G70" s="147">
        <v>0</v>
      </c>
      <c r="H70" s="147"/>
      <c r="I70" s="147">
        <v>0</v>
      </c>
      <c r="J70" s="147"/>
      <c r="K70" s="147">
        <v>2115</v>
      </c>
      <c r="L70" s="10"/>
      <c r="M70" s="147">
        <v>404253</v>
      </c>
      <c r="N70" s="10"/>
      <c r="O70" s="147">
        <v>0</v>
      </c>
      <c r="P70" s="10"/>
      <c r="Q70" s="147">
        <v>-2482</v>
      </c>
      <c r="R70" s="10"/>
      <c r="S70" s="147">
        <v>-3394</v>
      </c>
      <c r="T70" s="147"/>
      <c r="U70" s="147">
        <f>SUM(E70:S70)</f>
        <v>400492</v>
      </c>
      <c r="V70" s="147"/>
      <c r="W70" s="147">
        <v>19639</v>
      </c>
      <c r="X70" s="147"/>
      <c r="Y70" s="147">
        <f t="shared" si="2"/>
        <v>420131</v>
      </c>
    </row>
    <row r="71" spans="1:25" ht="21.6" customHeight="1">
      <c r="A71" s="196" t="s">
        <v>152</v>
      </c>
      <c r="B71" s="196"/>
      <c r="C71" s="197"/>
      <c r="D71" s="196"/>
      <c r="E71" s="152">
        <f>SUM(E69:E70)</f>
        <v>0</v>
      </c>
      <c r="F71" s="145"/>
      <c r="G71" s="152">
        <f>SUM(G69:G70)</f>
        <v>0</v>
      </c>
      <c r="H71" s="146"/>
      <c r="I71" s="152">
        <f>SUM(I69:I70)</f>
        <v>0</v>
      </c>
      <c r="J71" s="146"/>
      <c r="K71" s="152">
        <f>SUM(K69:K70)</f>
        <v>-3046097</v>
      </c>
      <c r="L71" s="117"/>
      <c r="M71" s="152">
        <f>SUM(M69:M70)</f>
        <v>404253</v>
      </c>
      <c r="N71" s="117"/>
      <c r="O71" s="152">
        <f>SUM(O69:O70)</f>
        <v>0</v>
      </c>
      <c r="P71" s="117"/>
      <c r="Q71" s="152">
        <f>SUM(Q69:Q70)</f>
        <v>-2482</v>
      </c>
      <c r="R71" s="117"/>
      <c r="S71" s="152">
        <f>SUM(S69:S70)</f>
        <v>-3394</v>
      </c>
      <c r="T71" s="146"/>
      <c r="U71" s="152">
        <f>SUM(E71:S71)</f>
        <v>-2647720</v>
      </c>
      <c r="V71" s="146"/>
      <c r="W71" s="152">
        <f>SUM(W69:W70)</f>
        <v>-333383</v>
      </c>
      <c r="X71" s="146"/>
      <c r="Y71" s="152">
        <f>SUM(U71:W71)</f>
        <v>-2981103</v>
      </c>
    </row>
    <row r="72" spans="1:25" ht="21.6" customHeight="1">
      <c r="A72" s="196"/>
      <c r="B72" s="196"/>
      <c r="C72" s="197"/>
      <c r="D72" s="196"/>
      <c r="E72" s="146"/>
      <c r="F72" s="145"/>
      <c r="G72" s="146"/>
      <c r="H72" s="146"/>
      <c r="I72" s="146"/>
      <c r="J72" s="146"/>
      <c r="K72" s="146"/>
      <c r="L72" s="117"/>
      <c r="M72" s="146"/>
      <c r="N72" s="117"/>
      <c r="O72" s="146"/>
      <c r="P72" s="117"/>
      <c r="Q72" s="146"/>
      <c r="R72" s="117"/>
      <c r="S72" s="146"/>
      <c r="T72" s="146"/>
      <c r="U72" s="146"/>
      <c r="V72" s="146"/>
      <c r="W72" s="146"/>
      <c r="X72" s="146"/>
      <c r="Y72" s="146"/>
    </row>
    <row r="73" spans="1:25" ht="21.6" customHeight="1">
      <c r="A73" s="196" t="s">
        <v>275</v>
      </c>
      <c r="B73" s="196"/>
      <c r="C73" s="197"/>
      <c r="D73" s="196"/>
      <c r="E73" s="150">
        <f>E66+E71</f>
        <v>0</v>
      </c>
      <c r="F73" s="146"/>
      <c r="G73" s="150">
        <f>G66+G71</f>
        <v>0</v>
      </c>
      <c r="H73" s="146"/>
      <c r="I73" s="150">
        <f>I66+I71</f>
        <v>0</v>
      </c>
      <c r="J73" s="146"/>
      <c r="K73" s="150">
        <v>467160</v>
      </c>
      <c r="L73" s="146"/>
      <c r="M73" s="150">
        <v>-467160</v>
      </c>
      <c r="N73" s="146"/>
      <c r="O73" s="150">
        <f>O66+O71</f>
        <v>0</v>
      </c>
      <c r="P73" s="146"/>
      <c r="Q73" s="150">
        <v>0</v>
      </c>
      <c r="R73" s="146"/>
      <c r="S73" s="150">
        <v>0</v>
      </c>
      <c r="T73" s="146"/>
      <c r="U73" s="150">
        <f>SUM(E73:S73)</f>
        <v>0</v>
      </c>
      <c r="V73" s="146"/>
      <c r="W73" s="150">
        <v>0</v>
      </c>
      <c r="X73" s="146"/>
      <c r="Y73" s="150">
        <f>SUM(U73:W73)</f>
        <v>0</v>
      </c>
    </row>
    <row r="74" spans="1:25" ht="21.6" customHeight="1">
      <c r="A74" s="196"/>
      <c r="B74" s="196"/>
      <c r="C74" s="197"/>
      <c r="D74" s="196"/>
      <c r="E74" s="146"/>
      <c r="F74" s="145"/>
      <c r="G74" s="146"/>
      <c r="H74" s="146"/>
      <c r="I74" s="146"/>
      <c r="J74" s="146"/>
      <c r="K74" s="146"/>
      <c r="L74" s="117"/>
      <c r="M74" s="146"/>
      <c r="N74" s="117"/>
      <c r="O74" s="146"/>
      <c r="P74" s="117"/>
      <c r="Q74" s="146"/>
      <c r="R74" s="117"/>
      <c r="S74" s="146"/>
      <c r="T74" s="146"/>
      <c r="U74" s="146"/>
      <c r="V74" s="146"/>
      <c r="W74" s="146"/>
      <c r="X74" s="146"/>
      <c r="Y74" s="146"/>
    </row>
    <row r="75" spans="1:25" ht="21.6" customHeight="1" thickBot="1">
      <c r="A75" s="196" t="s">
        <v>224</v>
      </c>
      <c r="B75" s="196"/>
      <c r="C75" s="197"/>
      <c r="D75" s="196"/>
      <c r="E75" s="154">
        <f>SUM(E51,E66,E71,E73)</f>
        <v>2503255</v>
      </c>
      <c r="F75" s="146"/>
      <c r="G75" s="154">
        <f>SUM(G51,G66,G71,G73)</f>
        <v>207161</v>
      </c>
      <c r="H75" s="146"/>
      <c r="I75" s="154">
        <f>SUM(I51,I66,I71,I73)</f>
        <v>82900</v>
      </c>
      <c r="J75" s="146"/>
      <c r="K75" s="154">
        <f>SUM(K51,K66,K71,K73)</f>
        <v>-820690</v>
      </c>
      <c r="L75" s="146"/>
      <c r="M75" s="154">
        <f>SUM(M51,M66,M71,M73)</f>
        <v>347643</v>
      </c>
      <c r="N75" s="146"/>
      <c r="O75" s="154">
        <f>SUM(O51,O66,O71,O73)</f>
        <v>6340</v>
      </c>
      <c r="P75" s="146"/>
      <c r="Q75" s="154">
        <f>SUM(Q51,Q66,Q71,Q73)</f>
        <v>-259518</v>
      </c>
      <c r="R75" s="146"/>
      <c r="S75" s="154">
        <f>SUM(S51,S66,S71,S73)</f>
        <v>-8670</v>
      </c>
      <c r="T75" s="146"/>
      <c r="U75" s="154">
        <f>SUM(U51,U66,U71,U73)</f>
        <v>2058421</v>
      </c>
      <c r="V75" s="146"/>
      <c r="W75" s="154">
        <f>SUM(W51,W66,W71,W73)</f>
        <v>0</v>
      </c>
      <c r="X75" s="146"/>
      <c r="Y75" s="154">
        <f>SUM(Y51,Y66,Y71,Y73)</f>
        <v>2058421</v>
      </c>
    </row>
    <row r="76" spans="1:25" ht="33" customHeight="1" thickTop="1"/>
    <row r="77" spans="1:25" ht="33" customHeight="1">
      <c r="A77" s="211"/>
      <c r="B77" s="211"/>
      <c r="E77" s="212">
        <f>E75-'BS 10-12'!D96</f>
        <v>0</v>
      </c>
      <c r="F77" s="212"/>
      <c r="G77" s="212">
        <f>G75-'BS 10-12'!D97</f>
        <v>0</v>
      </c>
      <c r="H77" s="212"/>
      <c r="I77" s="212">
        <f>I75-'BS 10-12'!D100</f>
        <v>0</v>
      </c>
      <c r="J77" s="212"/>
      <c r="K77" s="212">
        <f>K75-'BS 10-12'!D101</f>
        <v>0</v>
      </c>
      <c r="L77" s="212"/>
      <c r="M77" s="212"/>
      <c r="N77" s="212"/>
      <c r="O77" s="212"/>
      <c r="P77" s="212"/>
      <c r="Q77" s="212"/>
      <c r="R77" s="212"/>
      <c r="S77" s="212"/>
      <c r="T77" s="212"/>
      <c r="U77" s="212">
        <f>SUM(M75,O75,Q75,S75)-'BS 10-12'!D102</f>
        <v>0</v>
      </c>
      <c r="V77" s="212"/>
      <c r="W77" s="212">
        <f>W75-'BS 10-12'!D104</f>
        <v>0</v>
      </c>
      <c r="X77" s="212"/>
      <c r="Y77" s="116">
        <f>Y75-'BS 10-12'!$D$105</f>
        <v>0</v>
      </c>
    </row>
    <row r="78" spans="1:25" ht="33" customHeight="1">
      <c r="Y78" s="116"/>
    </row>
    <row r="79" spans="1:25" ht="33" customHeight="1">
      <c r="Y79" s="116">
        <f>'BS 10-12'!D109</f>
        <v>0</v>
      </c>
    </row>
  </sheetData>
  <mergeCells count="8">
    <mergeCell ref="E49:Y49"/>
    <mergeCell ref="E4:Y4"/>
    <mergeCell ref="I5:K5"/>
    <mergeCell ref="M5:S5"/>
    <mergeCell ref="E11:Y11"/>
    <mergeCell ref="E42:Y42"/>
    <mergeCell ref="I43:K43"/>
    <mergeCell ref="M43:S43"/>
  </mergeCells>
  <pageMargins left="0.8" right="0.8" top="0.48" bottom="0.5" header="0.5" footer="0.5"/>
  <pageSetup paperSize="9" scale="59" firstPageNumber="15" fitToWidth="0" fitToHeight="0" orientation="landscape" useFirstPageNumber="1" r:id="rId1"/>
  <headerFooter alignWithMargins="0">
    <oddFooter>&amp;L&amp;15  หมายเหตุประกอบงบการเงินเป็นส่วนหนึ่งของงบการเงินนี้&amp;C&amp;15
&amp;P</oddFooter>
  </headerFooter>
  <rowBreaks count="1" manualBreakCount="1">
    <brk id="38" max="2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71"/>
  <sheetViews>
    <sheetView showGridLines="0" showOutlineSymbols="0" topLeftCell="A37" zoomScale="70" zoomScaleNormal="70" zoomScaleSheetLayoutView="80" workbookViewId="0">
      <selection activeCell="P57" sqref="P57"/>
    </sheetView>
  </sheetViews>
  <sheetFormatPr defaultColWidth="10.6640625" defaultRowHeight="27.75" customHeight="1"/>
  <cols>
    <col min="1" max="1" width="54.5" style="14" customWidth="1"/>
    <col min="2" max="2" width="10.6640625" style="16" bestFit="1" customWidth="1"/>
    <col min="3" max="3" width="2.1640625" style="14" customWidth="1"/>
    <col min="4" max="4" width="18.83203125" style="52" customWidth="1"/>
    <col min="5" max="5" width="2.1640625" style="52" customWidth="1"/>
    <col min="6" max="6" width="18.83203125" style="52" customWidth="1"/>
    <col min="7" max="7" width="2.1640625" style="52" customWidth="1"/>
    <col min="8" max="8" width="18.83203125" style="52" customWidth="1"/>
    <col min="9" max="9" width="2.1640625" style="52" customWidth="1"/>
    <col min="10" max="10" width="18.83203125" style="52" customWidth="1"/>
    <col min="11" max="11" width="2.1640625" style="52" customWidth="1"/>
    <col min="12" max="12" width="18.83203125" style="52" customWidth="1"/>
    <col min="13" max="13" width="2.1640625" style="52" customWidth="1"/>
    <col min="14" max="14" width="18.83203125" style="52" customWidth="1"/>
    <col min="15" max="15" width="9" style="14" customWidth="1"/>
    <col min="16" max="16384" width="10.6640625" style="14"/>
  </cols>
  <sheetData>
    <row r="1" spans="1:20" s="13" customFormat="1" ht="23.1" customHeight="1">
      <c r="A1" s="124" t="s">
        <v>0</v>
      </c>
      <c r="B1" s="47"/>
      <c r="C1" s="47"/>
      <c r="D1" s="47"/>
      <c r="E1" s="47"/>
      <c r="F1" s="47"/>
      <c r="G1" s="47"/>
      <c r="H1" s="47"/>
      <c r="I1" s="47"/>
      <c r="J1" s="47"/>
      <c r="K1" s="47"/>
      <c r="L1" s="47"/>
      <c r="M1" s="47"/>
      <c r="N1" s="47"/>
      <c r="O1" s="47"/>
      <c r="P1" s="47"/>
      <c r="Q1" s="47"/>
      <c r="R1" s="47"/>
      <c r="S1" s="47"/>
      <c r="T1" s="47"/>
    </row>
    <row r="2" spans="1:20" s="13" customFormat="1" ht="23.1" customHeight="1">
      <c r="A2" s="124" t="s">
        <v>220</v>
      </c>
      <c r="B2" s="44"/>
      <c r="C2" s="44"/>
      <c r="D2" s="44"/>
      <c r="E2" s="44"/>
      <c r="F2" s="44"/>
      <c r="G2" s="44"/>
      <c r="H2" s="44"/>
      <c r="I2" s="44"/>
      <c r="J2" s="44"/>
      <c r="K2" s="44"/>
      <c r="L2" s="44"/>
      <c r="M2" s="44"/>
      <c r="N2" s="44"/>
    </row>
    <row r="3" spans="1:20" ht="21" customHeight="1">
      <c r="D3" s="14"/>
      <c r="E3" s="14"/>
      <c r="F3" s="14"/>
      <c r="G3" s="14"/>
      <c r="H3" s="14"/>
      <c r="I3" s="14"/>
      <c r="J3" s="14"/>
      <c r="K3" s="14"/>
      <c r="L3" s="14"/>
      <c r="M3" s="14"/>
      <c r="N3" s="43"/>
    </row>
    <row r="4" spans="1:20" s="15" customFormat="1" ht="21" customHeight="1">
      <c r="B4" s="19"/>
      <c r="D4" s="308" t="s">
        <v>2</v>
      </c>
      <c r="E4" s="308"/>
      <c r="F4" s="308"/>
      <c r="G4" s="308"/>
      <c r="H4" s="308"/>
      <c r="I4" s="308"/>
      <c r="J4" s="308"/>
      <c r="K4" s="308"/>
      <c r="L4" s="308"/>
      <c r="M4" s="308"/>
      <c r="N4" s="308"/>
    </row>
    <row r="5" spans="1:20" s="15" customFormat="1" ht="65.25">
      <c r="B5" s="19"/>
      <c r="D5" s="41"/>
      <c r="E5" s="41"/>
      <c r="F5" s="41"/>
      <c r="G5" s="41"/>
      <c r="H5" s="325" t="s">
        <v>57</v>
      </c>
      <c r="I5" s="325"/>
      <c r="J5" s="325"/>
      <c r="K5" s="48"/>
      <c r="L5" s="163" t="s">
        <v>260</v>
      </c>
      <c r="M5" s="17"/>
      <c r="Q5" s="49"/>
      <c r="R5" s="50"/>
      <c r="S5" s="49"/>
    </row>
    <row r="6" spans="1:20" s="15" customFormat="1" ht="21" customHeight="1">
      <c r="B6" s="16"/>
      <c r="C6" s="14"/>
      <c r="D6" s="46" t="s">
        <v>20</v>
      </c>
      <c r="E6" s="17"/>
      <c r="F6" s="34" t="s">
        <v>58</v>
      </c>
      <c r="G6" s="17"/>
      <c r="H6" s="51"/>
      <c r="I6" s="14"/>
      <c r="J6" s="14"/>
      <c r="K6" s="34"/>
      <c r="L6" s="46" t="s">
        <v>241</v>
      </c>
      <c r="M6" s="17"/>
      <c r="N6" s="14"/>
      <c r="O6" s="14"/>
      <c r="Q6" s="49"/>
      <c r="R6" s="50"/>
      <c r="S6" s="53"/>
    </row>
    <row r="7" spans="1:20" s="15" customFormat="1" ht="21" customHeight="1">
      <c r="B7" s="16"/>
      <c r="C7" s="14"/>
      <c r="D7" s="46" t="s">
        <v>161</v>
      </c>
      <c r="E7" s="51"/>
      <c r="F7" s="34" t="s">
        <v>61</v>
      </c>
      <c r="G7" s="17"/>
      <c r="H7" s="51" t="s">
        <v>62</v>
      </c>
      <c r="I7" s="51"/>
      <c r="J7" s="51"/>
      <c r="K7" s="34"/>
      <c r="L7" s="46" t="s">
        <v>252</v>
      </c>
      <c r="M7" s="17"/>
      <c r="N7" s="34" t="s">
        <v>65</v>
      </c>
      <c r="O7" s="14"/>
    </row>
    <row r="8" spans="1:20" s="15" customFormat="1" ht="21" customHeight="1">
      <c r="B8" s="54" t="s">
        <v>5</v>
      </c>
      <c r="C8" s="17"/>
      <c r="D8" s="45" t="s">
        <v>66</v>
      </c>
      <c r="E8" s="51"/>
      <c r="F8" s="55" t="s">
        <v>67</v>
      </c>
      <c r="G8" s="17"/>
      <c r="H8" s="51" t="s">
        <v>68</v>
      </c>
      <c r="I8" s="51"/>
      <c r="J8" s="51" t="s">
        <v>40</v>
      </c>
      <c r="K8" s="34"/>
      <c r="L8" s="46" t="s">
        <v>271</v>
      </c>
      <c r="M8" s="17"/>
      <c r="N8" s="34" t="s">
        <v>33</v>
      </c>
      <c r="O8" s="14"/>
    </row>
    <row r="9" spans="1:20" ht="21" customHeight="1">
      <c r="B9" s="27"/>
      <c r="C9" s="34"/>
      <c r="D9" s="326" t="s">
        <v>6</v>
      </c>
      <c r="E9" s="326"/>
      <c r="F9" s="326"/>
      <c r="G9" s="326"/>
      <c r="H9" s="326"/>
      <c r="I9" s="326"/>
      <c r="J9" s="326"/>
      <c r="K9" s="326"/>
      <c r="L9" s="326"/>
      <c r="M9" s="326"/>
      <c r="N9" s="326"/>
    </row>
    <row r="10" spans="1:20" ht="21" customHeight="1">
      <c r="A10" s="56" t="s">
        <v>113</v>
      </c>
      <c r="B10" s="27"/>
      <c r="C10" s="34"/>
      <c r="D10" s="57"/>
      <c r="E10" s="57"/>
      <c r="F10" s="57"/>
      <c r="G10" s="57"/>
      <c r="H10" s="57"/>
      <c r="I10" s="57"/>
      <c r="J10" s="57"/>
      <c r="K10" s="57"/>
      <c r="L10" s="57"/>
      <c r="M10" s="57"/>
      <c r="N10" s="57"/>
    </row>
    <row r="11" spans="1:20" s="11" customFormat="1" ht="21" customHeight="1">
      <c r="A11" s="15" t="s">
        <v>114</v>
      </c>
      <c r="B11" s="34"/>
      <c r="C11" s="15"/>
      <c r="D11" s="29">
        <v>1729277</v>
      </c>
      <c r="E11" s="29"/>
      <c r="F11" s="29">
        <v>208455</v>
      </c>
      <c r="G11" s="29"/>
      <c r="H11" s="29">
        <v>82000</v>
      </c>
      <c r="I11" s="29"/>
      <c r="J11" s="29">
        <v>862804</v>
      </c>
      <c r="K11" s="29"/>
      <c r="L11" s="29">
        <v>648</v>
      </c>
      <c r="M11" s="29"/>
      <c r="N11" s="29">
        <f>SUM(D11:M11)</f>
        <v>2883184</v>
      </c>
    </row>
    <row r="12" spans="1:20" s="11" customFormat="1" ht="14.1" customHeight="1">
      <c r="A12" s="15"/>
      <c r="B12" s="34"/>
      <c r="C12" s="15"/>
      <c r="D12" s="29"/>
      <c r="E12" s="29"/>
      <c r="F12" s="29"/>
      <c r="G12" s="29"/>
      <c r="H12" s="29"/>
      <c r="I12" s="29"/>
      <c r="J12" s="29"/>
      <c r="K12" s="29"/>
      <c r="L12" s="29"/>
      <c r="M12" s="29"/>
      <c r="N12" s="29"/>
    </row>
    <row r="13" spans="1:20" s="11" customFormat="1" ht="21" customHeight="1">
      <c r="A13" s="81" t="s">
        <v>71</v>
      </c>
      <c r="B13" s="12"/>
      <c r="C13" s="15"/>
      <c r="D13" s="29"/>
      <c r="E13" s="29"/>
      <c r="F13" s="29"/>
      <c r="G13" s="29"/>
      <c r="H13" s="29"/>
      <c r="I13" s="29"/>
      <c r="J13" s="29"/>
      <c r="K13" s="29"/>
      <c r="L13" s="29"/>
      <c r="M13" s="29"/>
      <c r="N13" s="29"/>
    </row>
    <row r="14" spans="1:20" s="11" customFormat="1" ht="21" customHeight="1">
      <c r="A14" s="165" t="s">
        <v>270</v>
      </c>
      <c r="B14" s="12"/>
      <c r="C14" s="15"/>
      <c r="D14" s="29"/>
      <c r="E14" s="29"/>
      <c r="F14" s="29"/>
      <c r="G14" s="29"/>
      <c r="H14" s="29"/>
      <c r="I14" s="29"/>
      <c r="J14" s="29"/>
      <c r="K14" s="29"/>
      <c r="L14" s="29"/>
      <c r="M14" s="29"/>
      <c r="N14" s="29"/>
    </row>
    <row r="15" spans="1:20" s="11" customFormat="1" ht="21" customHeight="1">
      <c r="A15" s="82" t="s">
        <v>194</v>
      </c>
      <c r="B15" s="27"/>
      <c r="C15" s="15"/>
      <c r="D15" s="25">
        <v>773978</v>
      </c>
      <c r="E15" s="25"/>
      <c r="F15" s="25">
        <v>-1294</v>
      </c>
      <c r="G15" s="25"/>
      <c r="H15" s="25">
        <v>0</v>
      </c>
      <c r="I15" s="25"/>
      <c r="J15" s="25">
        <v>0</v>
      </c>
      <c r="K15" s="25"/>
      <c r="L15" s="72">
        <v>0</v>
      </c>
      <c r="M15" s="25"/>
      <c r="N15" s="25">
        <f>SUM(D15:M15)</f>
        <v>772684</v>
      </c>
    </row>
    <row r="16" spans="1:20" s="11" customFormat="1" ht="21" customHeight="1">
      <c r="A16" s="82" t="s">
        <v>72</v>
      </c>
      <c r="B16" s="27">
        <v>23</v>
      </c>
      <c r="C16" s="15"/>
      <c r="D16" s="156">
        <v>0</v>
      </c>
      <c r="E16" s="21"/>
      <c r="F16" s="156">
        <v>0</v>
      </c>
      <c r="G16" s="72"/>
      <c r="H16" s="156">
        <v>0</v>
      </c>
      <c r="I16" s="72"/>
      <c r="J16" s="37">
        <v>-69170</v>
      </c>
      <c r="K16" s="26"/>
      <c r="L16" s="155">
        <v>0</v>
      </c>
      <c r="M16" s="26"/>
      <c r="N16" s="37">
        <f>SUM(D16:M16)</f>
        <v>-69170</v>
      </c>
      <c r="O16" s="10"/>
      <c r="P16" s="63"/>
      <c r="Q16" s="10"/>
      <c r="R16" s="63"/>
      <c r="S16" s="9"/>
      <c r="T16" s="10"/>
    </row>
    <row r="17" spans="1:20" s="11" customFormat="1" ht="21" customHeight="1">
      <c r="A17" s="306" t="s">
        <v>169</v>
      </c>
      <c r="B17" s="27"/>
      <c r="C17" s="15"/>
      <c r="D17" s="72"/>
      <c r="E17" s="21"/>
      <c r="F17" s="72"/>
      <c r="G17" s="72"/>
      <c r="H17" s="72"/>
      <c r="I17" s="72"/>
      <c r="J17" s="26"/>
      <c r="K17" s="26"/>
      <c r="L17" s="164"/>
      <c r="M17" s="26"/>
      <c r="N17" s="25"/>
      <c r="O17" s="10"/>
      <c r="P17" s="63"/>
      <c r="Q17" s="10"/>
      <c r="R17" s="63"/>
      <c r="S17" s="9"/>
      <c r="T17" s="10"/>
    </row>
    <row r="18" spans="1:20" s="11" customFormat="1" ht="21" customHeight="1">
      <c r="A18" s="306" t="s">
        <v>272</v>
      </c>
      <c r="B18" s="27"/>
      <c r="C18" s="15"/>
      <c r="D18" s="38">
        <f>SUM(D15:D16)</f>
        <v>773978</v>
      </c>
      <c r="E18" s="36"/>
      <c r="F18" s="38">
        <f>SUM(F15:F16)</f>
        <v>-1294</v>
      </c>
      <c r="G18" s="36"/>
      <c r="H18" s="38">
        <f>SUM(H15:H16)</f>
        <v>0</v>
      </c>
      <c r="I18" s="36"/>
      <c r="J18" s="38">
        <f>SUM(J15:J16)</f>
        <v>-69170</v>
      </c>
      <c r="K18" s="36"/>
      <c r="L18" s="38">
        <f>SUM(L15:L16)</f>
        <v>0</v>
      </c>
      <c r="M18" s="36"/>
      <c r="N18" s="38">
        <f>SUM(N15:N16)</f>
        <v>703514</v>
      </c>
      <c r="O18" s="10"/>
      <c r="P18" s="63"/>
      <c r="Q18" s="10"/>
      <c r="R18" s="63"/>
      <c r="S18" s="9"/>
      <c r="T18" s="10"/>
    </row>
    <row r="19" spans="1:20" s="11" customFormat="1" ht="21" customHeight="1">
      <c r="A19" s="83" t="s">
        <v>75</v>
      </c>
      <c r="B19" s="58"/>
      <c r="C19" s="15"/>
      <c r="D19" s="38">
        <f>D18</f>
        <v>773978</v>
      </c>
      <c r="E19" s="36"/>
      <c r="F19" s="38">
        <f>F18</f>
        <v>-1294</v>
      </c>
      <c r="G19" s="36"/>
      <c r="H19" s="38">
        <f>H18</f>
        <v>0</v>
      </c>
      <c r="I19" s="36"/>
      <c r="J19" s="38">
        <f>J18</f>
        <v>-69170</v>
      </c>
      <c r="K19" s="36"/>
      <c r="L19" s="38">
        <f>L18</f>
        <v>0</v>
      </c>
      <c r="M19" s="36"/>
      <c r="N19" s="38">
        <f>N18</f>
        <v>703514</v>
      </c>
      <c r="O19" s="64"/>
      <c r="P19" s="64"/>
      <c r="Q19" s="64"/>
      <c r="R19" s="64"/>
      <c r="S19" s="64"/>
      <c r="T19" s="64"/>
    </row>
    <row r="20" spans="1:20" s="11" customFormat="1" ht="14.1" customHeight="1">
      <c r="A20" s="15"/>
      <c r="B20" s="34"/>
      <c r="C20" s="15"/>
      <c r="D20" s="29"/>
      <c r="E20" s="29"/>
      <c r="F20" s="29"/>
      <c r="G20" s="29"/>
      <c r="H20" s="29"/>
      <c r="I20" s="29"/>
      <c r="J20" s="29"/>
      <c r="K20" s="29"/>
      <c r="L20" s="29"/>
      <c r="M20" s="29"/>
      <c r="N20" s="29"/>
    </row>
    <row r="21" spans="1:20" ht="21" customHeight="1">
      <c r="A21" s="15" t="s">
        <v>175</v>
      </c>
      <c r="B21" s="19"/>
      <c r="C21" s="15"/>
      <c r="D21" s="29"/>
      <c r="E21" s="29"/>
      <c r="F21" s="29"/>
      <c r="G21" s="29"/>
      <c r="H21" s="29"/>
      <c r="I21" s="29"/>
      <c r="J21" s="29"/>
      <c r="K21" s="29"/>
      <c r="L21" s="29"/>
      <c r="M21" s="29"/>
      <c r="N21" s="29"/>
    </row>
    <row r="22" spans="1:20" ht="21" customHeight="1">
      <c r="A22" s="14" t="s">
        <v>74</v>
      </c>
      <c r="D22" s="80">
        <v>0</v>
      </c>
      <c r="E22" s="25"/>
      <c r="F22" s="80">
        <v>0</v>
      </c>
      <c r="G22" s="25"/>
      <c r="H22" s="80">
        <v>0</v>
      </c>
      <c r="I22" s="25"/>
      <c r="J22" s="25">
        <v>17917</v>
      </c>
      <c r="K22" s="25"/>
      <c r="L22" s="80">
        <v>0</v>
      </c>
      <c r="M22" s="25"/>
      <c r="N22" s="72">
        <f>SUM(D22:M22)</f>
        <v>17917</v>
      </c>
    </row>
    <row r="23" spans="1:20" ht="21" customHeight="1">
      <c r="A23" s="14" t="s">
        <v>165</v>
      </c>
      <c r="D23" s="155">
        <v>0</v>
      </c>
      <c r="E23" s="25"/>
      <c r="F23" s="155">
        <v>0</v>
      </c>
      <c r="G23" s="25"/>
      <c r="H23" s="155">
        <v>0</v>
      </c>
      <c r="I23" s="25"/>
      <c r="J23" s="37">
        <v>0</v>
      </c>
      <c r="K23" s="25"/>
      <c r="L23" s="37">
        <v>142168</v>
      </c>
      <c r="M23" s="25"/>
      <c r="N23" s="156">
        <f>SUM(D23:M23)</f>
        <v>142168</v>
      </c>
    </row>
    <row r="24" spans="1:20" ht="21" customHeight="1">
      <c r="A24" s="56" t="s">
        <v>152</v>
      </c>
      <c r="B24" s="19"/>
      <c r="C24" s="15"/>
      <c r="D24" s="35">
        <f>SUM(D22:D23)</f>
        <v>0</v>
      </c>
      <c r="E24" s="30"/>
      <c r="F24" s="35">
        <f>SUM(F22:F23)</f>
        <v>0</v>
      </c>
      <c r="G24" s="30"/>
      <c r="H24" s="38">
        <f>SUM(H22:H23)</f>
        <v>0</v>
      </c>
      <c r="I24" s="30"/>
      <c r="J24" s="38">
        <f>SUM(J22:J23)</f>
        <v>17917</v>
      </c>
      <c r="K24" s="36"/>
      <c r="L24" s="38">
        <f>SUM(L23:L23)</f>
        <v>142168</v>
      </c>
      <c r="M24" s="30"/>
      <c r="N24" s="38">
        <f>SUM(N22:N23)</f>
        <v>160085</v>
      </c>
    </row>
    <row r="25" spans="1:20" s="11" customFormat="1" ht="15.6" customHeight="1">
      <c r="A25" s="15"/>
      <c r="B25" s="34"/>
      <c r="C25" s="15"/>
      <c r="D25" s="29"/>
      <c r="E25" s="29"/>
      <c r="F25" s="29"/>
      <c r="G25" s="29"/>
      <c r="H25" s="29"/>
      <c r="I25" s="29"/>
      <c r="J25" s="29"/>
      <c r="K25" s="29"/>
      <c r="L25" s="29"/>
      <c r="M25" s="29"/>
      <c r="N25" s="29"/>
    </row>
    <row r="26" spans="1:20" s="11" customFormat="1" ht="21" customHeight="1">
      <c r="A26" s="58" t="s">
        <v>73</v>
      </c>
      <c r="B26" s="27">
        <v>18</v>
      </c>
      <c r="C26" s="14"/>
      <c r="D26" s="155">
        <v>0</v>
      </c>
      <c r="E26" s="26"/>
      <c r="F26" s="155">
        <v>0</v>
      </c>
      <c r="G26" s="26"/>
      <c r="H26" s="155">
        <v>900</v>
      </c>
      <c r="I26" s="26"/>
      <c r="J26" s="158">
        <f>-H26</f>
        <v>-900</v>
      </c>
      <c r="K26" s="26"/>
      <c r="L26" s="157">
        <v>0</v>
      </c>
      <c r="M26" s="26"/>
      <c r="N26" s="156">
        <f>SUM(D26:M26)</f>
        <v>0</v>
      </c>
    </row>
    <row r="27" spans="1:20" s="11" customFormat="1" ht="15" customHeight="1">
      <c r="A27" s="15"/>
      <c r="B27" s="34"/>
      <c r="C27" s="15"/>
      <c r="D27" s="29"/>
      <c r="E27" s="29"/>
      <c r="F27" s="29"/>
      <c r="G27" s="29"/>
      <c r="H27" s="29"/>
      <c r="I27" s="29"/>
      <c r="J27" s="29"/>
      <c r="K27" s="29"/>
      <c r="L27" s="29"/>
      <c r="M27" s="29"/>
      <c r="N27" s="29"/>
    </row>
    <row r="28" spans="1:20" s="11" customFormat="1" ht="21" customHeight="1" thickBot="1">
      <c r="A28" s="56" t="s">
        <v>115</v>
      </c>
      <c r="B28" s="56"/>
      <c r="C28" s="56"/>
      <c r="D28" s="31">
        <f>SUM(D11,D24:D26,D19)</f>
        <v>2503255</v>
      </c>
      <c r="E28" s="30"/>
      <c r="F28" s="31">
        <f>SUM(F11,F24:F26,F19)</f>
        <v>207161</v>
      </c>
      <c r="G28" s="30"/>
      <c r="H28" s="31">
        <f>SUM(H11,H24:H26,H19)</f>
        <v>82900</v>
      </c>
      <c r="I28" s="29"/>
      <c r="J28" s="31">
        <f>SUM(J11,J24:J26)+J19</f>
        <v>810651</v>
      </c>
      <c r="K28" s="30"/>
      <c r="L28" s="31">
        <f>SUM(L11,L24:L26,L19)</f>
        <v>142816</v>
      </c>
      <c r="M28" s="30"/>
      <c r="N28" s="31">
        <f>SUM(N11,N24:N26)+N19</f>
        <v>3746783</v>
      </c>
    </row>
    <row r="29" spans="1:20" s="13" customFormat="1" ht="23.1" customHeight="1" thickTop="1">
      <c r="A29" s="124" t="s">
        <v>0</v>
      </c>
      <c r="B29" s="47"/>
      <c r="C29" s="47"/>
      <c r="D29" s="47"/>
      <c r="E29" s="47"/>
      <c r="F29" s="47"/>
      <c r="G29" s="47"/>
      <c r="H29" s="47"/>
      <c r="I29" s="47"/>
      <c r="J29" s="47"/>
      <c r="K29" s="47"/>
      <c r="L29" s="47"/>
      <c r="M29" s="47"/>
      <c r="N29" s="47"/>
      <c r="O29" s="47"/>
      <c r="P29" s="47"/>
      <c r="Q29" s="47"/>
      <c r="R29" s="47"/>
      <c r="S29" s="47"/>
      <c r="T29" s="47"/>
    </row>
    <row r="30" spans="1:20" s="13" customFormat="1" ht="23.1" customHeight="1">
      <c r="A30" s="124" t="s">
        <v>220</v>
      </c>
      <c r="B30" s="44"/>
      <c r="C30" s="44"/>
      <c r="D30" s="44"/>
      <c r="E30" s="44"/>
      <c r="F30" s="44"/>
      <c r="G30" s="44"/>
      <c r="H30" s="44"/>
      <c r="I30" s="44"/>
      <c r="J30" s="44"/>
      <c r="K30" s="44"/>
      <c r="L30" s="44"/>
      <c r="M30" s="44"/>
      <c r="N30" s="44"/>
    </row>
    <row r="31" spans="1:20" ht="21" customHeight="1">
      <c r="D31" s="14"/>
      <c r="E31" s="14"/>
      <c r="F31" s="14"/>
      <c r="G31" s="14"/>
      <c r="H31" s="14"/>
      <c r="I31" s="14"/>
      <c r="J31" s="14"/>
      <c r="K31" s="14"/>
      <c r="L31" s="14"/>
      <c r="M31" s="14"/>
      <c r="N31" s="43"/>
    </row>
    <row r="32" spans="1:20" s="15" customFormat="1" ht="21" customHeight="1">
      <c r="B32" s="19"/>
      <c r="D32" s="308" t="s">
        <v>2</v>
      </c>
      <c r="E32" s="308"/>
      <c r="F32" s="308"/>
      <c r="G32" s="308"/>
      <c r="H32" s="308"/>
      <c r="I32" s="308"/>
      <c r="J32" s="308"/>
      <c r="K32" s="308"/>
      <c r="L32" s="308"/>
      <c r="M32" s="308"/>
      <c r="N32" s="308"/>
    </row>
    <row r="33" spans="1:20" s="15" customFormat="1" ht="65.25">
      <c r="B33" s="19"/>
      <c r="D33" s="41"/>
      <c r="E33" s="41"/>
      <c r="F33" s="41"/>
      <c r="G33" s="41"/>
      <c r="H33" s="325" t="s">
        <v>57</v>
      </c>
      <c r="I33" s="325"/>
      <c r="J33" s="325"/>
      <c r="K33" s="48"/>
      <c r="L33" s="163" t="s">
        <v>260</v>
      </c>
      <c r="M33" s="17"/>
      <c r="Q33" s="49"/>
      <c r="R33" s="50"/>
      <c r="S33" s="49"/>
    </row>
    <row r="34" spans="1:20" s="15" customFormat="1" ht="21" customHeight="1">
      <c r="B34" s="16"/>
      <c r="C34" s="14"/>
      <c r="D34" s="46" t="s">
        <v>20</v>
      </c>
      <c r="E34" s="17"/>
      <c r="F34" s="34" t="s">
        <v>58</v>
      </c>
      <c r="G34" s="17"/>
      <c r="H34" s="51"/>
      <c r="I34" s="14"/>
      <c r="J34" s="14"/>
      <c r="K34" s="34"/>
      <c r="L34" s="46" t="s">
        <v>241</v>
      </c>
      <c r="M34" s="17"/>
      <c r="N34" s="14"/>
      <c r="O34" s="14"/>
      <c r="Q34" s="49"/>
      <c r="R34" s="50"/>
      <c r="S34" s="53"/>
    </row>
    <row r="35" spans="1:20" s="15" customFormat="1" ht="21" customHeight="1">
      <c r="B35" s="16"/>
      <c r="C35" s="14"/>
      <c r="D35" s="46" t="s">
        <v>161</v>
      </c>
      <c r="E35" s="51"/>
      <c r="F35" s="34" t="s">
        <v>61</v>
      </c>
      <c r="G35" s="17"/>
      <c r="H35" s="51" t="s">
        <v>62</v>
      </c>
      <c r="I35" s="51"/>
      <c r="J35" s="51"/>
      <c r="K35" s="34"/>
      <c r="L35" s="46" t="s">
        <v>252</v>
      </c>
      <c r="M35" s="17"/>
      <c r="N35" s="34" t="s">
        <v>65</v>
      </c>
      <c r="O35" s="14"/>
    </row>
    <row r="36" spans="1:20" s="15" customFormat="1" ht="21" customHeight="1">
      <c r="B36" s="54"/>
      <c r="C36" s="17"/>
      <c r="D36" s="45" t="s">
        <v>66</v>
      </c>
      <c r="E36" s="51"/>
      <c r="F36" s="55" t="s">
        <v>67</v>
      </c>
      <c r="G36" s="17"/>
      <c r="H36" s="51" t="s">
        <v>68</v>
      </c>
      <c r="I36" s="51"/>
      <c r="J36" s="51" t="s">
        <v>40</v>
      </c>
      <c r="K36" s="34"/>
      <c r="L36" s="46" t="s">
        <v>271</v>
      </c>
      <c r="M36" s="17"/>
      <c r="N36" s="34" t="s">
        <v>33</v>
      </c>
      <c r="O36" s="14"/>
    </row>
    <row r="37" spans="1:20" ht="21" customHeight="1">
      <c r="B37" s="27"/>
      <c r="C37" s="34"/>
      <c r="D37" s="326" t="s">
        <v>6</v>
      </c>
      <c r="E37" s="326"/>
      <c r="F37" s="326"/>
      <c r="G37" s="326"/>
      <c r="H37" s="326"/>
      <c r="I37" s="326"/>
      <c r="J37" s="326"/>
      <c r="K37" s="326"/>
      <c r="L37" s="326"/>
      <c r="M37" s="326"/>
      <c r="N37" s="326"/>
    </row>
    <row r="38" spans="1:20" ht="21" customHeight="1">
      <c r="A38" s="56" t="s">
        <v>222</v>
      </c>
      <c r="B38" s="19"/>
      <c r="C38" s="15"/>
      <c r="D38" s="32"/>
      <c r="E38" s="32"/>
      <c r="F38" s="32"/>
      <c r="G38" s="32"/>
      <c r="H38" s="32"/>
      <c r="I38" s="32"/>
      <c r="J38" s="32"/>
      <c r="K38" s="32"/>
      <c r="L38" s="32"/>
      <c r="M38" s="32"/>
      <c r="N38" s="32"/>
    </row>
    <row r="39" spans="1:20" ht="21" customHeight="1">
      <c r="A39" s="15" t="s">
        <v>223</v>
      </c>
      <c r="B39" s="19"/>
      <c r="C39" s="15"/>
      <c r="D39" s="29">
        <v>2503255</v>
      </c>
      <c r="E39" s="29"/>
      <c r="F39" s="29">
        <v>207161</v>
      </c>
      <c r="G39" s="29"/>
      <c r="H39" s="29">
        <v>82900</v>
      </c>
      <c r="I39" s="29"/>
      <c r="J39" s="29">
        <v>810651</v>
      </c>
      <c r="K39" s="29"/>
      <c r="L39" s="29">
        <v>142816</v>
      </c>
      <c r="M39" s="29"/>
      <c r="N39" s="29">
        <f>SUM(D39:M39)</f>
        <v>3746783</v>
      </c>
    </row>
    <row r="40" spans="1:20" ht="21" customHeight="1">
      <c r="A40" s="83"/>
      <c r="B40" s="19"/>
      <c r="C40" s="15"/>
      <c r="D40" s="36"/>
      <c r="E40" s="36"/>
      <c r="F40" s="36"/>
      <c r="G40" s="36"/>
      <c r="H40" s="36"/>
      <c r="I40" s="36"/>
      <c r="J40" s="36"/>
      <c r="K40" s="36"/>
      <c r="L40" s="36"/>
      <c r="M40" s="36"/>
      <c r="N40" s="36"/>
      <c r="O40" s="64"/>
      <c r="P40" s="64"/>
      <c r="Q40" s="64"/>
      <c r="R40" s="64"/>
      <c r="S40" s="64"/>
      <c r="T40" s="64"/>
    </row>
    <row r="41" spans="1:20" ht="21" customHeight="1">
      <c r="A41" s="15" t="s">
        <v>175</v>
      </c>
      <c r="B41" s="19"/>
      <c r="C41" s="15"/>
      <c r="D41" s="29"/>
      <c r="E41" s="29"/>
      <c r="F41" s="29"/>
      <c r="G41" s="29"/>
      <c r="H41" s="29"/>
      <c r="I41" s="29"/>
      <c r="J41" s="29"/>
      <c r="K41" s="29"/>
      <c r="L41" s="29"/>
      <c r="M41" s="29"/>
      <c r="N41" s="29"/>
    </row>
    <row r="42" spans="1:20" ht="21" customHeight="1">
      <c r="A42" s="14" t="s">
        <v>244</v>
      </c>
      <c r="D42" s="80">
        <v>0</v>
      </c>
      <c r="E42" s="25"/>
      <c r="F42" s="80">
        <v>0</v>
      </c>
      <c r="G42" s="25"/>
      <c r="H42" s="80">
        <v>0</v>
      </c>
      <c r="I42" s="25"/>
      <c r="J42" s="80">
        <v>-804962</v>
      </c>
      <c r="K42" s="25"/>
      <c r="L42" s="80">
        <v>0</v>
      </c>
      <c r="M42" s="25"/>
      <c r="N42" s="72">
        <f>SUM(D42:M42)</f>
        <v>-804962</v>
      </c>
    </row>
    <row r="43" spans="1:20" ht="21" customHeight="1">
      <c r="A43" s="14" t="s">
        <v>165</v>
      </c>
      <c r="D43" s="155">
        <v>0</v>
      </c>
      <c r="E43" s="25"/>
      <c r="F43" s="155">
        <v>0</v>
      </c>
      <c r="G43" s="25"/>
      <c r="H43" s="155">
        <v>0</v>
      </c>
      <c r="I43" s="25"/>
      <c r="J43" s="80">
        <v>0</v>
      </c>
      <c r="K43" s="25"/>
      <c r="L43" s="155">
        <v>148170</v>
      </c>
      <c r="M43" s="25"/>
      <c r="N43" s="156">
        <f>SUM(D43:M43)</f>
        <v>148170</v>
      </c>
    </row>
    <row r="44" spans="1:20" ht="21" customHeight="1">
      <c r="A44" s="56" t="s">
        <v>152</v>
      </c>
      <c r="B44" s="19"/>
      <c r="C44" s="15"/>
      <c r="D44" s="35">
        <f>SUM(D42:D43)</f>
        <v>0</v>
      </c>
      <c r="E44" s="30"/>
      <c r="F44" s="35">
        <f>SUM(F42:F43)</f>
        <v>0</v>
      </c>
      <c r="G44" s="30"/>
      <c r="H44" s="35">
        <f>SUM(H42:H43)</f>
        <v>0</v>
      </c>
      <c r="I44" s="30"/>
      <c r="J44" s="35">
        <f>SUM(J42:J43)</f>
        <v>-804962</v>
      </c>
      <c r="K44" s="36"/>
      <c r="L44" s="38">
        <f>SUM(L43:L43)</f>
        <v>148170</v>
      </c>
      <c r="M44" s="30"/>
      <c r="N44" s="38">
        <f>SUM(N42:N43)</f>
        <v>-656792</v>
      </c>
    </row>
    <row r="45" spans="1:20" s="11" customFormat="1" ht="21" customHeight="1">
      <c r="A45" s="15"/>
      <c r="B45" s="34"/>
      <c r="C45" s="15"/>
      <c r="D45" s="29"/>
      <c r="E45" s="29"/>
      <c r="F45" s="29"/>
      <c r="G45" s="29"/>
      <c r="H45" s="29"/>
      <c r="I45" s="29"/>
      <c r="J45" s="29"/>
      <c r="K45" s="29"/>
      <c r="L45" s="29"/>
      <c r="M45" s="29"/>
      <c r="N45" s="29"/>
    </row>
    <row r="46" spans="1:20" s="11" customFormat="1" ht="21" customHeight="1">
      <c r="A46" s="82" t="s">
        <v>275</v>
      </c>
      <c r="B46" s="34"/>
      <c r="C46" s="15"/>
      <c r="D46" s="37">
        <v>0</v>
      </c>
      <c r="E46" s="25"/>
      <c r="F46" s="37">
        <v>0</v>
      </c>
      <c r="G46" s="25"/>
      <c r="H46" s="37">
        <v>0</v>
      </c>
      <c r="I46" s="25"/>
      <c r="J46" s="37">
        <v>289205</v>
      </c>
      <c r="K46" s="25"/>
      <c r="L46" s="37">
        <v>-289205</v>
      </c>
      <c r="M46" s="25"/>
      <c r="N46" s="37">
        <f>+J46+L46</f>
        <v>0</v>
      </c>
    </row>
    <row r="47" spans="1:20" s="11" customFormat="1" ht="21" customHeight="1">
      <c r="A47" s="82"/>
      <c r="B47" s="34"/>
      <c r="C47" s="15"/>
      <c r="D47" s="29"/>
      <c r="E47" s="29"/>
      <c r="F47" s="29"/>
      <c r="G47" s="29"/>
      <c r="H47" s="29"/>
      <c r="I47" s="29"/>
      <c r="J47" s="29"/>
      <c r="K47" s="29"/>
      <c r="L47" s="29"/>
      <c r="M47" s="29"/>
      <c r="N47" s="29"/>
    </row>
    <row r="48" spans="1:20" ht="21" customHeight="1" thickBot="1">
      <c r="A48" s="56" t="s">
        <v>224</v>
      </c>
      <c r="B48" s="62"/>
      <c r="C48" s="56"/>
      <c r="D48" s="31">
        <f>SUM(D39,D44)+D46</f>
        <v>2503255</v>
      </c>
      <c r="E48" s="30"/>
      <c r="F48" s="31">
        <f>SUM(F39,F44)+F46</f>
        <v>207161</v>
      </c>
      <c r="G48" s="30"/>
      <c r="H48" s="31">
        <f>SUM(H39,H44)+H46</f>
        <v>82900</v>
      </c>
      <c r="I48" s="29"/>
      <c r="J48" s="31">
        <f>SUM(J39,J44)+J46</f>
        <v>294894</v>
      </c>
      <c r="K48" s="30"/>
      <c r="L48" s="31">
        <f>SUM(L39,L44)+L46</f>
        <v>1781</v>
      </c>
      <c r="M48" s="30"/>
      <c r="N48" s="31">
        <f>SUM(N39,N44)+N46</f>
        <v>3089991</v>
      </c>
    </row>
    <row r="49" spans="1:14" ht="21" customHeight="1" thickTop="1">
      <c r="A49" s="15"/>
      <c r="B49" s="19"/>
      <c r="C49" s="15"/>
      <c r="D49" s="32"/>
      <c r="E49" s="32"/>
      <c r="F49" s="32"/>
      <c r="G49" s="32"/>
      <c r="H49" s="32"/>
      <c r="I49" s="32"/>
      <c r="J49" s="32"/>
      <c r="K49" s="32"/>
      <c r="L49" s="32"/>
      <c r="M49" s="32"/>
      <c r="N49" s="32"/>
    </row>
    <row r="50" spans="1:14" ht="27.75" customHeight="1">
      <c r="A50" s="56"/>
      <c r="B50" s="62"/>
      <c r="C50" s="56"/>
      <c r="D50" s="61"/>
      <c r="E50" s="59"/>
      <c r="F50" s="61"/>
      <c r="G50" s="59"/>
      <c r="H50" s="61"/>
      <c r="I50" s="60"/>
      <c r="J50" s="61"/>
      <c r="K50" s="61"/>
      <c r="L50" s="61"/>
      <c r="M50" s="59"/>
      <c r="N50" s="61"/>
    </row>
    <row r="51" spans="1:14" ht="27.75" customHeight="1">
      <c r="A51" s="56"/>
      <c r="B51" s="62"/>
      <c r="C51" s="56"/>
      <c r="D51" s="61"/>
      <c r="E51" s="59"/>
      <c r="F51" s="61"/>
      <c r="G51" s="59"/>
      <c r="H51" s="61"/>
      <c r="I51" s="60"/>
      <c r="J51" s="61"/>
      <c r="K51" s="61"/>
      <c r="L51" s="61"/>
      <c r="M51" s="59"/>
      <c r="N51" s="61"/>
    </row>
    <row r="52" spans="1:14" ht="27.75" customHeight="1">
      <c r="A52" s="56"/>
      <c r="B52" s="62"/>
      <c r="C52" s="56"/>
      <c r="D52" s="61"/>
      <c r="E52" s="59"/>
      <c r="F52" s="61"/>
      <c r="G52" s="59"/>
      <c r="H52" s="61"/>
      <c r="I52" s="60"/>
      <c r="J52" s="61"/>
      <c r="K52" s="61"/>
      <c r="L52" s="61"/>
      <c r="M52" s="59"/>
      <c r="N52" s="61"/>
    </row>
    <row r="53" spans="1:14" ht="27.75" customHeight="1">
      <c r="B53" s="19"/>
      <c r="C53" s="15"/>
    </row>
    <row r="54" spans="1:14" ht="27.75" customHeight="1">
      <c r="B54" s="19"/>
      <c r="C54" s="15"/>
    </row>
    <row r="55" spans="1:14" ht="27.75" customHeight="1">
      <c r="B55" s="19"/>
      <c r="C55" s="15"/>
    </row>
    <row r="56" spans="1:14" ht="27.75" customHeight="1">
      <c r="A56" s="42"/>
      <c r="B56" s="19"/>
      <c r="C56" s="15"/>
    </row>
    <row r="57" spans="1:14" ht="27.75" customHeight="1">
      <c r="A57" s="15"/>
      <c r="B57" s="19"/>
      <c r="C57" s="15"/>
    </row>
    <row r="58" spans="1:14" ht="27.75" customHeight="1">
      <c r="B58" s="19"/>
      <c r="C58" s="15"/>
    </row>
    <row r="71" spans="13:13" ht="27.75" customHeight="1">
      <c r="M71" s="52">
        <v>404253</v>
      </c>
    </row>
  </sheetData>
  <mergeCells count="6">
    <mergeCell ref="H33:J33"/>
    <mergeCell ref="D37:N37"/>
    <mergeCell ref="D4:N4"/>
    <mergeCell ref="H5:J5"/>
    <mergeCell ref="D9:N9"/>
    <mergeCell ref="D32:N32"/>
  </mergeCells>
  <pageMargins left="0.8" right="0.8" top="0.48" bottom="0.4" header="0.5" footer="0.5"/>
  <pageSetup paperSize="9" scale="80" firstPageNumber="17" fitToWidth="0" fitToHeight="0" orientation="landscape" useFirstPageNumber="1" r:id="rId1"/>
  <headerFooter>
    <oddFooter>&amp;L&amp;15 
หมายเหตุประกอบงบการเงินเป็นส่วนหนึ่งของงบการเงินนี้&amp;14
&amp;C&amp;15
&amp;P</oddFooter>
  </headerFooter>
  <rowBreaks count="1" manualBreakCount="1">
    <brk id="28" max="13" man="1"/>
  </rowBreaks>
  <ignoredErrors>
    <ignoredError sqref="N44"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Q159"/>
  <sheetViews>
    <sheetView showGridLines="0" showOutlineSymbols="0" topLeftCell="A122" zoomScale="70" zoomScaleNormal="70" zoomScaleSheetLayoutView="80" workbookViewId="0">
      <selection activeCell="C161" sqref="C161"/>
    </sheetView>
  </sheetViews>
  <sheetFormatPr defaultColWidth="9.33203125" defaultRowHeight="33" customHeight="1"/>
  <cols>
    <col min="1" max="1" width="68.1640625" style="248" customWidth="1"/>
    <col min="2" max="2" width="10.5" style="249" customWidth="1"/>
    <col min="3" max="3" width="18.6640625" style="248" customWidth="1"/>
    <col min="4" max="4" width="1.5" style="248" customWidth="1"/>
    <col min="5" max="5" width="18.6640625" style="248" customWidth="1"/>
    <col min="6" max="6" width="1.5" style="248" customWidth="1"/>
    <col min="7" max="7" width="18.6640625" style="248" customWidth="1"/>
    <col min="8" max="8" width="1.5" style="248" customWidth="1"/>
    <col min="9" max="9" width="18.6640625" style="248" customWidth="1"/>
    <col min="10" max="10" width="6.33203125" style="230" customWidth="1"/>
    <col min="11" max="11" width="47.6640625" style="230" customWidth="1"/>
    <col min="12" max="12" width="20.83203125" style="230" customWidth="1"/>
    <col min="13" max="13" width="15.83203125" style="230" customWidth="1"/>
    <col min="14" max="14" width="11.1640625" style="230" customWidth="1"/>
    <col min="15" max="15" width="20.83203125" style="230" customWidth="1"/>
    <col min="16" max="16" width="15.83203125" style="230" customWidth="1"/>
    <col min="17" max="17" width="9.33203125" style="230"/>
    <col min="18" max="18" width="16" style="230" customWidth="1"/>
    <col min="19" max="16384" width="9.33203125" style="230"/>
  </cols>
  <sheetData>
    <row r="1" spans="1:16" s="216" customFormat="1" ht="23.1" customHeight="1">
      <c r="A1" s="213" t="s">
        <v>0</v>
      </c>
      <c r="B1" s="214"/>
      <c r="C1" s="298"/>
      <c r="D1" s="214"/>
      <c r="E1" s="298"/>
      <c r="F1" s="214"/>
      <c r="G1" s="298"/>
      <c r="H1" s="214"/>
      <c r="I1" s="298"/>
      <c r="J1" s="215"/>
      <c r="K1" s="215"/>
    </row>
    <row r="2" spans="1:16" s="216" customFormat="1" ht="23.1" customHeight="1">
      <c r="A2" s="328" t="s">
        <v>76</v>
      </c>
      <c r="B2" s="328"/>
      <c r="C2" s="328"/>
      <c r="D2" s="328"/>
      <c r="E2" s="328"/>
      <c r="F2" s="328"/>
      <c r="G2" s="328"/>
      <c r="H2" s="328"/>
      <c r="I2" s="328"/>
    </row>
    <row r="3" spans="1:16" s="220" customFormat="1" ht="21.6" customHeight="1">
      <c r="A3" s="217"/>
      <c r="B3" s="218"/>
      <c r="C3" s="217"/>
      <c r="D3" s="217"/>
      <c r="E3" s="217"/>
      <c r="F3" s="217"/>
      <c r="G3" s="219"/>
      <c r="H3" s="217"/>
      <c r="I3" s="219"/>
    </row>
    <row r="4" spans="1:16" s="220" customFormat="1" ht="21" customHeight="1">
      <c r="A4" s="217"/>
      <c r="C4" s="319" t="s">
        <v>1</v>
      </c>
      <c r="D4" s="319"/>
      <c r="E4" s="319"/>
      <c r="F4" s="221"/>
      <c r="G4" s="319" t="s">
        <v>2</v>
      </c>
      <c r="H4" s="319"/>
      <c r="I4" s="319"/>
    </row>
    <row r="5" spans="1:16" s="220" customFormat="1" ht="21" customHeight="1">
      <c r="A5" s="217"/>
      <c r="B5" s="222"/>
      <c r="C5" s="320" t="s">
        <v>45</v>
      </c>
      <c r="D5" s="320"/>
      <c r="E5" s="320"/>
      <c r="F5" s="223"/>
      <c r="G5" s="320" t="s">
        <v>45</v>
      </c>
      <c r="H5" s="320"/>
      <c r="I5" s="320"/>
    </row>
    <row r="6" spans="1:16" s="220" customFormat="1" ht="21" customHeight="1">
      <c r="A6" s="217"/>
      <c r="B6" s="222"/>
      <c r="C6" s="320" t="s">
        <v>3</v>
      </c>
      <c r="D6" s="320"/>
      <c r="E6" s="320"/>
      <c r="F6" s="223"/>
      <c r="G6" s="320" t="s">
        <v>3</v>
      </c>
      <c r="H6" s="320"/>
      <c r="I6" s="320"/>
    </row>
    <row r="7" spans="1:16" s="220" customFormat="1" ht="21" customHeight="1">
      <c r="A7" s="217"/>
      <c r="B7" s="222" t="s">
        <v>5</v>
      </c>
      <c r="C7" s="223">
        <v>2567</v>
      </c>
      <c r="D7" s="224"/>
      <c r="E7" s="223">
        <v>2566</v>
      </c>
      <c r="F7" s="224"/>
      <c r="G7" s="223">
        <v>2567</v>
      </c>
      <c r="H7" s="224"/>
      <c r="I7" s="223">
        <v>2566</v>
      </c>
    </row>
    <row r="8" spans="1:16" s="220" customFormat="1" ht="21" customHeight="1">
      <c r="A8" s="217"/>
      <c r="B8" s="222"/>
      <c r="D8" s="224"/>
      <c r="E8" s="223" t="s">
        <v>225</v>
      </c>
      <c r="F8" s="224"/>
      <c r="G8" s="224"/>
      <c r="H8" s="224"/>
      <c r="I8" s="224"/>
    </row>
    <row r="9" spans="1:16" s="220" customFormat="1" ht="21" customHeight="1">
      <c r="A9" s="217"/>
      <c r="B9" s="225"/>
      <c r="C9" s="327" t="s">
        <v>6</v>
      </c>
      <c r="D9" s="327"/>
      <c r="E9" s="327"/>
      <c r="F9" s="327"/>
      <c r="G9" s="327"/>
      <c r="H9" s="327"/>
      <c r="I9" s="327"/>
    </row>
    <row r="10" spans="1:16" ht="21" customHeight="1">
      <c r="A10" s="226" t="s">
        <v>77</v>
      </c>
      <c r="B10" s="227"/>
      <c r="C10" s="228"/>
      <c r="D10" s="227"/>
      <c r="E10" s="228"/>
      <c r="F10" s="227"/>
      <c r="G10" s="229"/>
      <c r="H10" s="229"/>
      <c r="I10" s="229"/>
    </row>
    <row r="11" spans="1:16" ht="21" customHeight="1">
      <c r="A11" s="229" t="s">
        <v>236</v>
      </c>
      <c r="B11" s="231"/>
      <c r="C11" s="25">
        <v>-3401234</v>
      </c>
      <c r="D11" s="229"/>
      <c r="E11" s="25">
        <v>673193</v>
      </c>
      <c r="F11" s="232"/>
      <c r="G11" s="25">
        <v>-804962</v>
      </c>
      <c r="H11" s="232"/>
      <c r="I11" s="232">
        <v>17917</v>
      </c>
      <c r="M11" s="233"/>
    </row>
    <row r="12" spans="1:16" ht="21" customHeight="1">
      <c r="A12" s="234" t="s">
        <v>248</v>
      </c>
      <c r="B12" s="231"/>
      <c r="C12" s="25"/>
      <c r="D12" s="229"/>
      <c r="E12" s="25"/>
      <c r="F12" s="232"/>
      <c r="G12" s="232"/>
      <c r="H12" s="232"/>
      <c r="I12" s="232"/>
      <c r="L12" s="235"/>
      <c r="M12" s="236"/>
    </row>
    <row r="13" spans="1:16" ht="21" customHeight="1">
      <c r="A13" s="229" t="s">
        <v>267</v>
      </c>
      <c r="B13" s="225"/>
      <c r="C13" s="25">
        <v>34149</v>
      </c>
      <c r="D13" s="229"/>
      <c r="E13" s="118">
        <v>0</v>
      </c>
      <c r="F13" s="232"/>
      <c r="G13" s="118">
        <v>0</v>
      </c>
      <c r="H13" s="232"/>
      <c r="I13" s="120">
        <v>0</v>
      </c>
      <c r="L13" s="235"/>
      <c r="M13" s="236"/>
    </row>
    <row r="14" spans="1:16" ht="21" customHeight="1">
      <c r="A14" s="229" t="s">
        <v>200</v>
      </c>
      <c r="B14" s="225"/>
      <c r="C14" s="118">
        <v>0</v>
      </c>
      <c r="D14" s="229"/>
      <c r="E14" s="25">
        <v>28255</v>
      </c>
      <c r="F14" s="232"/>
      <c r="G14" s="120">
        <v>0</v>
      </c>
      <c r="H14" s="232"/>
      <c r="I14" s="120">
        <v>0</v>
      </c>
      <c r="L14" s="235"/>
      <c r="M14" s="236"/>
    </row>
    <row r="15" spans="1:16" ht="21" customHeight="1">
      <c r="A15" s="229" t="s">
        <v>52</v>
      </c>
      <c r="B15" s="225">
        <v>21</v>
      </c>
      <c r="C15" s="25">
        <v>959059</v>
      </c>
      <c r="D15" s="229"/>
      <c r="E15" s="25">
        <v>396291</v>
      </c>
      <c r="F15" s="232"/>
      <c r="G15" s="232">
        <v>73975</v>
      </c>
      <c r="H15" s="232"/>
      <c r="I15" s="232">
        <v>58602</v>
      </c>
      <c r="L15" s="235"/>
      <c r="M15" s="236"/>
    </row>
    <row r="16" spans="1:16" s="220" customFormat="1" ht="21" customHeight="1">
      <c r="A16" s="237" t="s">
        <v>177</v>
      </c>
      <c r="B16" s="225" t="s">
        <v>202</v>
      </c>
      <c r="C16" s="118">
        <v>0</v>
      </c>
      <c r="D16" s="232"/>
      <c r="E16" s="118">
        <v>34980</v>
      </c>
      <c r="F16" s="232"/>
      <c r="G16" s="119">
        <v>0</v>
      </c>
      <c r="H16" s="232"/>
      <c r="I16" s="119">
        <v>60000</v>
      </c>
      <c r="L16" s="235"/>
      <c r="M16" s="236"/>
      <c r="N16" s="230"/>
      <c r="O16" s="230"/>
      <c r="P16" s="230"/>
    </row>
    <row r="17" spans="1:17" s="220" customFormat="1" ht="21" customHeight="1">
      <c r="A17" s="237" t="s">
        <v>311</v>
      </c>
      <c r="B17" s="225">
        <v>12</v>
      </c>
      <c r="C17" s="118">
        <v>392447</v>
      </c>
      <c r="D17" s="232"/>
      <c r="E17" s="118">
        <v>0</v>
      </c>
      <c r="F17" s="232"/>
      <c r="G17" s="119">
        <v>0</v>
      </c>
      <c r="H17" s="232"/>
      <c r="I17" s="120">
        <v>0</v>
      </c>
      <c r="L17" s="235"/>
      <c r="M17" s="236"/>
      <c r="N17" s="230"/>
      <c r="O17" s="230"/>
      <c r="P17" s="230"/>
    </row>
    <row r="18" spans="1:17" s="220" customFormat="1" ht="21" customHeight="1">
      <c r="A18" s="237" t="s">
        <v>296</v>
      </c>
      <c r="B18" s="225">
        <v>13</v>
      </c>
      <c r="C18" s="118">
        <v>45356</v>
      </c>
      <c r="D18" s="232"/>
      <c r="E18" s="118">
        <v>0</v>
      </c>
      <c r="F18" s="232"/>
      <c r="G18" s="119">
        <v>0</v>
      </c>
      <c r="H18" s="232"/>
      <c r="I18" s="120">
        <v>0</v>
      </c>
      <c r="L18" s="235"/>
      <c r="M18" s="236"/>
      <c r="N18" s="230"/>
      <c r="O18" s="230"/>
      <c r="P18" s="230"/>
    </row>
    <row r="19" spans="1:17" s="220" customFormat="1" ht="21" customHeight="1">
      <c r="A19" s="237" t="s">
        <v>234</v>
      </c>
      <c r="B19" s="225">
        <v>5</v>
      </c>
      <c r="C19" s="118">
        <v>15750</v>
      </c>
      <c r="D19" s="232"/>
      <c r="E19" s="118">
        <v>0</v>
      </c>
      <c r="F19" s="232"/>
      <c r="G19" s="119">
        <v>61211</v>
      </c>
      <c r="H19" s="232"/>
      <c r="I19" s="120">
        <v>0</v>
      </c>
      <c r="L19" s="235"/>
      <c r="M19" s="236"/>
      <c r="N19" s="230"/>
      <c r="O19" s="230"/>
      <c r="P19" s="230"/>
    </row>
    <row r="20" spans="1:17" ht="21" customHeight="1">
      <c r="A20" s="237" t="s">
        <v>78</v>
      </c>
      <c r="B20" s="225">
        <v>20</v>
      </c>
      <c r="C20" s="25">
        <v>347488</v>
      </c>
      <c r="D20" s="229"/>
      <c r="E20" s="25">
        <v>104047</v>
      </c>
      <c r="F20" s="232"/>
      <c r="G20" s="232">
        <v>7400</v>
      </c>
      <c r="H20" s="232"/>
      <c r="I20" s="232">
        <v>7211</v>
      </c>
      <c r="L20" s="235"/>
      <c r="M20" s="236"/>
    </row>
    <row r="21" spans="1:17" ht="21" customHeight="1">
      <c r="A21" s="237" t="s">
        <v>79</v>
      </c>
      <c r="B21" s="225">
        <v>8</v>
      </c>
      <c r="C21" s="25">
        <v>81</v>
      </c>
      <c r="D21" s="229"/>
      <c r="E21" s="25">
        <v>311</v>
      </c>
      <c r="F21" s="232"/>
      <c r="G21" s="232">
        <v>81</v>
      </c>
      <c r="H21" s="232"/>
      <c r="I21" s="232">
        <v>311</v>
      </c>
      <c r="L21" s="235"/>
      <c r="M21" s="236"/>
    </row>
    <row r="22" spans="1:17" ht="21" customHeight="1">
      <c r="A22" s="229" t="s">
        <v>30</v>
      </c>
      <c r="B22" s="225">
        <v>16</v>
      </c>
      <c r="C22" s="25">
        <v>12178</v>
      </c>
      <c r="D22" s="229"/>
      <c r="E22" s="25">
        <v>5450</v>
      </c>
      <c r="F22" s="232"/>
      <c r="G22" s="232">
        <v>1593</v>
      </c>
      <c r="H22" s="232"/>
      <c r="I22" s="232">
        <v>1908</v>
      </c>
      <c r="L22" s="235"/>
      <c r="M22" s="236"/>
    </row>
    <row r="23" spans="1:17" ht="21" customHeight="1">
      <c r="A23" s="237" t="s">
        <v>323</v>
      </c>
      <c r="B23" s="231"/>
      <c r="C23" s="25">
        <v>0</v>
      </c>
      <c r="D23" s="66"/>
      <c r="E23" s="25">
        <v>-5122</v>
      </c>
      <c r="F23" s="232"/>
      <c r="G23" s="238">
        <v>0</v>
      </c>
      <c r="H23" s="232"/>
      <c r="I23" s="238">
        <v>0</v>
      </c>
      <c r="L23" s="235"/>
      <c r="M23" s="236"/>
    </row>
    <row r="24" spans="1:17" ht="21" customHeight="1">
      <c r="A24" s="229" t="s">
        <v>324</v>
      </c>
      <c r="B24" s="225"/>
      <c r="C24" s="25">
        <v>32049</v>
      </c>
      <c r="D24" s="232"/>
      <c r="E24" s="25">
        <v>52306</v>
      </c>
      <c r="F24" s="232"/>
      <c r="G24" s="25">
        <v>-170425</v>
      </c>
      <c r="H24" s="232"/>
      <c r="I24" s="25">
        <v>-244</v>
      </c>
      <c r="L24" s="235"/>
      <c r="M24" s="236"/>
      <c r="Q24" s="220"/>
    </row>
    <row r="25" spans="1:17" ht="21" customHeight="1">
      <c r="A25" s="229" t="s">
        <v>315</v>
      </c>
      <c r="B25" s="231"/>
      <c r="C25" s="25">
        <v>-10660</v>
      </c>
      <c r="D25" s="232"/>
      <c r="E25" s="25">
        <v>-6688</v>
      </c>
      <c r="F25" s="232"/>
      <c r="G25" s="120">
        <v>0</v>
      </c>
      <c r="H25" s="232"/>
      <c r="I25" s="120">
        <v>0</v>
      </c>
      <c r="L25" s="235"/>
      <c r="M25" s="236"/>
      <c r="Q25" s="220"/>
    </row>
    <row r="26" spans="1:17" ht="21" customHeight="1">
      <c r="A26" s="237" t="s">
        <v>299</v>
      </c>
      <c r="B26" s="231"/>
      <c r="C26" s="25">
        <v>-15056</v>
      </c>
      <c r="D26" s="232"/>
      <c r="E26" s="25">
        <v>0</v>
      </c>
      <c r="F26" s="232"/>
      <c r="G26" s="120">
        <v>0</v>
      </c>
      <c r="H26" s="232"/>
      <c r="I26" s="120">
        <v>0</v>
      </c>
      <c r="L26" s="235"/>
      <c r="M26" s="236"/>
      <c r="Q26" s="220"/>
    </row>
    <row r="27" spans="1:17" ht="21" customHeight="1">
      <c r="A27" s="237" t="s">
        <v>53</v>
      </c>
      <c r="B27" s="225">
        <v>12</v>
      </c>
      <c r="C27" s="25">
        <v>-529</v>
      </c>
      <c r="D27" s="232"/>
      <c r="E27" s="25">
        <v>-296</v>
      </c>
      <c r="F27" s="232"/>
      <c r="G27" s="120">
        <v>0</v>
      </c>
      <c r="H27" s="232"/>
      <c r="I27" s="232">
        <v>-21</v>
      </c>
      <c r="L27" s="235"/>
      <c r="M27" s="236"/>
      <c r="Q27" s="220"/>
    </row>
    <row r="28" spans="1:17" ht="21" customHeight="1">
      <c r="A28" s="237" t="s">
        <v>80</v>
      </c>
      <c r="B28" s="225"/>
      <c r="C28" s="25">
        <v>14063</v>
      </c>
      <c r="D28" s="232"/>
      <c r="E28" s="25">
        <v>367</v>
      </c>
      <c r="F28" s="232"/>
      <c r="G28" s="120">
        <v>0</v>
      </c>
      <c r="H28" s="232"/>
      <c r="I28" s="120">
        <v>0</v>
      </c>
      <c r="J28" s="220"/>
      <c r="K28" s="220"/>
      <c r="L28" s="235"/>
      <c r="M28" s="236"/>
      <c r="Q28" s="220"/>
    </row>
    <row r="29" spans="1:17" s="220" customFormat="1" ht="21" customHeight="1">
      <c r="A29" s="237" t="s">
        <v>283</v>
      </c>
      <c r="B29" s="225"/>
      <c r="C29" s="121">
        <v>84</v>
      </c>
      <c r="D29" s="232"/>
      <c r="E29" s="121">
        <v>-124</v>
      </c>
      <c r="F29" s="232"/>
      <c r="G29" s="66">
        <v>84</v>
      </c>
      <c r="H29" s="232"/>
      <c r="I29" s="66">
        <v>-124</v>
      </c>
      <c r="L29" s="235"/>
      <c r="M29" s="236"/>
      <c r="N29" s="230"/>
      <c r="O29" s="230"/>
      <c r="P29" s="230"/>
    </row>
    <row r="30" spans="1:17" s="220" customFormat="1" ht="21" customHeight="1">
      <c r="A30" s="237" t="s">
        <v>81</v>
      </c>
      <c r="B30" s="225"/>
      <c r="C30" s="121">
        <v>0</v>
      </c>
      <c r="D30" s="232"/>
      <c r="E30" s="25">
        <v>1031</v>
      </c>
      <c r="F30" s="232"/>
      <c r="G30" s="120">
        <v>0</v>
      </c>
      <c r="H30" s="232"/>
      <c r="I30" s="120">
        <v>0</v>
      </c>
      <c r="L30" s="235"/>
      <c r="M30" s="236"/>
      <c r="N30" s="230"/>
      <c r="O30" s="230"/>
      <c r="P30" s="230"/>
    </row>
    <row r="31" spans="1:17" s="220" customFormat="1" ht="21" customHeight="1">
      <c r="A31" s="229" t="s">
        <v>278</v>
      </c>
      <c r="B31" s="225">
        <v>9</v>
      </c>
      <c r="C31" s="121">
        <v>0</v>
      </c>
      <c r="D31" s="232"/>
      <c r="E31" s="121">
        <v>-25589</v>
      </c>
      <c r="F31" s="67"/>
      <c r="G31" s="25">
        <v>81704</v>
      </c>
      <c r="H31" s="67"/>
      <c r="I31" s="120">
        <v>0</v>
      </c>
      <c r="L31" s="235"/>
      <c r="M31" s="236"/>
      <c r="N31" s="230"/>
      <c r="O31" s="230"/>
      <c r="P31" s="230"/>
    </row>
    <row r="32" spans="1:17" s="220" customFormat="1" ht="21" customHeight="1">
      <c r="A32" s="229" t="s">
        <v>281</v>
      </c>
      <c r="B32" s="225">
        <v>10</v>
      </c>
      <c r="C32" s="121">
        <v>-79756</v>
      </c>
      <c r="D32" s="232"/>
      <c r="E32" s="121">
        <v>-10</v>
      </c>
      <c r="F32" s="67"/>
      <c r="G32" s="25">
        <v>0</v>
      </c>
      <c r="H32" s="67"/>
      <c r="I32" s="120">
        <v>0</v>
      </c>
      <c r="L32" s="235"/>
      <c r="M32" s="236"/>
      <c r="N32" s="230"/>
      <c r="O32" s="230"/>
      <c r="P32" s="230"/>
    </row>
    <row r="33" spans="1:16" s="220" customFormat="1" ht="21" customHeight="1">
      <c r="A33" s="229" t="s">
        <v>146</v>
      </c>
      <c r="B33" s="225">
        <v>4</v>
      </c>
      <c r="C33" s="121">
        <v>0</v>
      </c>
      <c r="D33" s="232"/>
      <c r="E33" s="121">
        <v>-360324</v>
      </c>
      <c r="F33" s="67"/>
      <c r="G33" s="120">
        <v>0</v>
      </c>
      <c r="H33" s="67"/>
      <c r="I33" s="120">
        <v>0</v>
      </c>
      <c r="L33" s="235"/>
      <c r="M33" s="236"/>
      <c r="N33" s="230"/>
      <c r="O33" s="230"/>
      <c r="P33" s="230"/>
    </row>
    <row r="34" spans="1:16" s="220" customFormat="1" ht="21" customHeight="1">
      <c r="A34" s="229" t="s">
        <v>199</v>
      </c>
      <c r="B34" s="225">
        <v>4</v>
      </c>
      <c r="C34" s="121">
        <v>0</v>
      </c>
      <c r="D34" s="232"/>
      <c r="E34" s="121">
        <v>-861931</v>
      </c>
      <c r="F34" s="67"/>
      <c r="G34" s="120">
        <v>0</v>
      </c>
      <c r="H34" s="67"/>
      <c r="I34" s="120">
        <v>0</v>
      </c>
      <c r="L34" s="235"/>
      <c r="M34" s="236"/>
      <c r="N34" s="230"/>
      <c r="O34" s="230"/>
      <c r="P34" s="230"/>
    </row>
    <row r="35" spans="1:16" s="220" customFormat="1" ht="21" customHeight="1">
      <c r="A35" s="229" t="s">
        <v>316</v>
      </c>
      <c r="B35" s="225"/>
      <c r="C35" s="121">
        <v>10255</v>
      </c>
      <c r="D35" s="232"/>
      <c r="E35" s="121">
        <v>-2124</v>
      </c>
      <c r="F35" s="67"/>
      <c r="G35" s="120">
        <v>0</v>
      </c>
      <c r="H35" s="67"/>
      <c r="I35" s="120">
        <v>0</v>
      </c>
      <c r="L35" s="235"/>
      <c r="M35" s="236"/>
      <c r="N35" s="230"/>
      <c r="O35" s="230"/>
      <c r="P35" s="230"/>
    </row>
    <row r="36" spans="1:16" s="220" customFormat="1" ht="21" customHeight="1">
      <c r="A36" s="229" t="s">
        <v>300</v>
      </c>
      <c r="B36" s="225"/>
      <c r="C36" s="121">
        <v>-34898</v>
      </c>
      <c r="D36" s="232"/>
      <c r="E36" s="121">
        <v>0</v>
      </c>
      <c r="F36" s="67"/>
      <c r="G36" s="120">
        <v>0</v>
      </c>
      <c r="H36" s="67"/>
      <c r="I36" s="120">
        <v>0</v>
      </c>
      <c r="L36" s="235"/>
      <c r="M36" s="236"/>
      <c r="N36" s="230"/>
      <c r="O36" s="230"/>
      <c r="P36" s="230"/>
    </row>
    <row r="37" spans="1:16" s="220" customFormat="1" ht="21" customHeight="1">
      <c r="A37" s="229" t="s">
        <v>232</v>
      </c>
      <c r="B37" s="225"/>
      <c r="C37" s="121">
        <v>47681</v>
      </c>
      <c r="D37" s="232"/>
      <c r="E37" s="121">
        <v>0</v>
      </c>
      <c r="F37" s="67"/>
      <c r="G37" s="120">
        <v>0</v>
      </c>
      <c r="H37" s="67"/>
      <c r="I37" s="120">
        <v>0</v>
      </c>
    </row>
    <row r="38" spans="1:16" s="220" customFormat="1" ht="21" customHeight="1">
      <c r="A38" s="229" t="s">
        <v>327</v>
      </c>
      <c r="B38" s="225">
        <v>4</v>
      </c>
      <c r="C38" s="121">
        <v>1833953</v>
      </c>
      <c r="D38" s="232"/>
      <c r="E38" s="121">
        <v>0</v>
      </c>
      <c r="F38" s="67"/>
      <c r="G38" s="120">
        <v>0</v>
      </c>
      <c r="H38" s="67"/>
      <c r="I38" s="120">
        <v>0</v>
      </c>
    </row>
    <row r="39" spans="1:16" s="220" customFormat="1" ht="21" customHeight="1">
      <c r="A39" s="229" t="s">
        <v>178</v>
      </c>
      <c r="B39" s="231"/>
      <c r="C39" s="25">
        <v>-130177</v>
      </c>
      <c r="D39" s="66"/>
      <c r="E39" s="25">
        <v>-198001</v>
      </c>
      <c r="F39" s="232"/>
      <c r="G39" s="232">
        <v>0</v>
      </c>
      <c r="H39" s="232"/>
      <c r="I39" s="232">
        <v>-136496</v>
      </c>
      <c r="J39" s="230"/>
      <c r="K39" s="230"/>
    </row>
    <row r="40" spans="1:16" s="220" customFormat="1" ht="21" customHeight="1">
      <c r="A40" s="229" t="s">
        <v>82</v>
      </c>
      <c r="B40" s="231"/>
      <c r="C40" s="25">
        <v>-73936</v>
      </c>
      <c r="D40" s="232"/>
      <c r="E40" s="25">
        <v>-66388</v>
      </c>
      <c r="F40" s="232"/>
      <c r="G40" s="67">
        <v>0</v>
      </c>
      <c r="H40" s="232"/>
      <c r="I40" s="67">
        <v>-60426</v>
      </c>
      <c r="J40" s="230"/>
      <c r="K40" s="230"/>
      <c r="N40" s="239"/>
    </row>
    <row r="41" spans="1:16" ht="21" customHeight="1">
      <c r="A41" s="241"/>
      <c r="B41" s="231"/>
      <c r="C41" s="68">
        <f>SUM(C11:C40)</f>
        <v>-1653</v>
      </c>
      <c r="D41" s="232"/>
      <c r="E41" s="242">
        <f>SUM(E11:E40)</f>
        <v>-230366</v>
      </c>
      <c r="F41" s="232"/>
      <c r="G41" s="68">
        <f>SUM(G11:G40)</f>
        <v>-749339</v>
      </c>
      <c r="H41" s="232"/>
      <c r="I41" s="242">
        <f>SUM(I11:I40)</f>
        <v>-51362</v>
      </c>
      <c r="L41" s="240"/>
    </row>
    <row r="42" spans="1:16" ht="21" customHeight="1">
      <c r="A42" s="234" t="s">
        <v>83</v>
      </c>
      <c r="B42" s="231"/>
      <c r="C42" s="232"/>
      <c r="D42" s="232"/>
      <c r="E42" s="232"/>
      <c r="F42" s="232"/>
      <c r="G42" s="232"/>
      <c r="H42" s="232"/>
      <c r="I42" s="232"/>
      <c r="L42" s="236"/>
    </row>
    <row r="43" spans="1:16" ht="21" customHeight="1">
      <c r="A43" s="229" t="s">
        <v>116</v>
      </c>
      <c r="B43" s="231"/>
      <c r="C43" s="118">
        <v>0</v>
      </c>
      <c r="D43" s="67"/>
      <c r="E43" s="118">
        <v>220</v>
      </c>
      <c r="F43" s="65"/>
      <c r="G43" s="232">
        <v>-1621</v>
      </c>
      <c r="H43" s="232"/>
      <c r="I43" s="232">
        <v>-1450</v>
      </c>
      <c r="L43" s="243"/>
    </row>
    <row r="44" spans="1:16" ht="21" customHeight="1">
      <c r="A44" s="229" t="s">
        <v>117</v>
      </c>
      <c r="B44" s="225"/>
      <c r="C44" s="67">
        <v>591160</v>
      </c>
      <c r="D44" s="65"/>
      <c r="E44" s="67">
        <v>-16206</v>
      </c>
      <c r="F44" s="65"/>
      <c r="G44" s="118">
        <v>-608</v>
      </c>
      <c r="H44" s="232"/>
      <c r="I44" s="118">
        <v>-207</v>
      </c>
      <c r="J44" s="220"/>
      <c r="K44" s="220"/>
    </row>
    <row r="45" spans="1:16" ht="21" customHeight="1">
      <c r="A45" s="229" t="s">
        <v>196</v>
      </c>
      <c r="B45" s="225"/>
      <c r="C45" s="67">
        <v>-86612</v>
      </c>
      <c r="D45" s="65"/>
      <c r="E45" s="67">
        <v>-155939</v>
      </c>
      <c r="F45" s="65"/>
      <c r="G45" s="118">
        <v>0</v>
      </c>
      <c r="H45" s="232"/>
      <c r="I45" s="118">
        <v>0</v>
      </c>
      <c r="J45" s="220"/>
      <c r="K45" s="220"/>
    </row>
    <row r="46" spans="1:16" s="220" customFormat="1" ht="21" customHeight="1">
      <c r="A46" s="229" t="s">
        <v>122</v>
      </c>
      <c r="B46" s="225"/>
      <c r="C46" s="67">
        <v>2928</v>
      </c>
      <c r="D46" s="65"/>
      <c r="E46" s="67">
        <v>-1128</v>
      </c>
      <c r="F46" s="65"/>
      <c r="G46" s="118">
        <v>0</v>
      </c>
      <c r="H46" s="232"/>
      <c r="I46" s="118">
        <v>0</v>
      </c>
      <c r="L46" s="244"/>
    </row>
    <row r="47" spans="1:16" s="220" customFormat="1" ht="21" customHeight="1">
      <c r="A47" s="229" t="s">
        <v>198</v>
      </c>
      <c r="B47" s="231"/>
      <c r="C47" s="232">
        <v>-520360</v>
      </c>
      <c r="D47" s="67"/>
      <c r="E47" s="232">
        <v>-428610</v>
      </c>
      <c r="F47" s="65"/>
      <c r="G47" s="232">
        <v>-815900</v>
      </c>
      <c r="H47" s="232"/>
      <c r="I47" s="232">
        <v>-57515</v>
      </c>
      <c r="J47" s="230"/>
      <c r="K47" s="230"/>
      <c r="L47" s="244"/>
    </row>
    <row r="48" spans="1:16" s="220" customFormat="1" ht="21" customHeight="1">
      <c r="A48" s="245" t="s">
        <v>119</v>
      </c>
      <c r="B48" s="246"/>
      <c r="C48" s="232">
        <v>0</v>
      </c>
      <c r="D48" s="67"/>
      <c r="E48" s="232">
        <v>3800</v>
      </c>
      <c r="F48" s="65"/>
      <c r="G48" s="118">
        <v>0</v>
      </c>
      <c r="H48" s="232"/>
      <c r="I48" s="232">
        <v>3800</v>
      </c>
      <c r="J48" s="230"/>
      <c r="K48" s="230"/>
      <c r="L48" s="244"/>
    </row>
    <row r="49" spans="1:12" ht="21" customHeight="1">
      <c r="A49" s="245" t="s">
        <v>276</v>
      </c>
      <c r="B49" s="246"/>
      <c r="C49" s="232">
        <v>-92600</v>
      </c>
      <c r="D49" s="67"/>
      <c r="E49" s="232">
        <v>0</v>
      </c>
      <c r="F49" s="65"/>
      <c r="G49" s="232">
        <v>-92600</v>
      </c>
      <c r="H49" s="232"/>
      <c r="I49" s="120">
        <v>0</v>
      </c>
    </row>
    <row r="50" spans="1:12" ht="21" customHeight="1">
      <c r="A50" s="229" t="s">
        <v>120</v>
      </c>
      <c r="B50" s="225"/>
      <c r="C50" s="67">
        <v>-4418250</v>
      </c>
      <c r="D50" s="65"/>
      <c r="E50" s="67">
        <v>494125</v>
      </c>
      <c r="F50" s="65"/>
      <c r="G50" s="120">
        <v>0</v>
      </c>
      <c r="H50" s="232"/>
      <c r="I50" s="120">
        <v>0</v>
      </c>
      <c r="J50" s="220"/>
      <c r="K50" s="220"/>
    </row>
    <row r="51" spans="1:12" ht="21" customHeight="1">
      <c r="A51" s="229" t="s">
        <v>121</v>
      </c>
      <c r="B51" s="225"/>
      <c r="C51" s="67">
        <v>-3143</v>
      </c>
      <c r="D51" s="65"/>
      <c r="E51" s="67">
        <v>-2357</v>
      </c>
      <c r="F51" s="65"/>
      <c r="G51" s="120">
        <v>0</v>
      </c>
      <c r="H51" s="232"/>
      <c r="I51" s="120">
        <v>0</v>
      </c>
      <c r="J51" s="220"/>
      <c r="K51" s="220"/>
    </row>
    <row r="52" spans="1:12" s="220" customFormat="1" ht="21" customHeight="1">
      <c r="A52" s="229" t="s">
        <v>84</v>
      </c>
      <c r="B52" s="231"/>
      <c r="C52" s="67">
        <v>157195</v>
      </c>
      <c r="D52" s="232"/>
      <c r="E52" s="67">
        <v>259619</v>
      </c>
      <c r="F52" s="65"/>
      <c r="G52" s="232">
        <v>740122</v>
      </c>
      <c r="H52" s="232"/>
      <c r="I52" s="232">
        <v>204099</v>
      </c>
      <c r="J52" s="230"/>
      <c r="K52" s="230"/>
      <c r="L52" s="244"/>
    </row>
    <row r="53" spans="1:12" s="220" customFormat="1" ht="21" customHeight="1">
      <c r="A53" s="229" t="s">
        <v>85</v>
      </c>
      <c r="B53" s="231"/>
      <c r="C53" s="232">
        <v>-156395</v>
      </c>
      <c r="D53" s="232"/>
      <c r="E53" s="232">
        <v>140908</v>
      </c>
      <c r="F53" s="65"/>
      <c r="G53" s="232">
        <v>-1097</v>
      </c>
      <c r="H53" s="65"/>
      <c r="I53" s="232">
        <v>-443</v>
      </c>
      <c r="J53" s="230"/>
      <c r="K53" s="230"/>
      <c r="L53" s="244"/>
    </row>
    <row r="54" spans="1:12" ht="21" customHeight="1">
      <c r="A54" s="229" t="s">
        <v>123</v>
      </c>
      <c r="B54" s="231"/>
      <c r="C54" s="232">
        <v>6033</v>
      </c>
      <c r="D54" s="232"/>
      <c r="E54" s="232">
        <v>11822</v>
      </c>
      <c r="F54" s="65"/>
      <c r="G54" s="120">
        <v>0</v>
      </c>
      <c r="H54" s="232"/>
      <c r="I54" s="120">
        <v>0</v>
      </c>
    </row>
    <row r="55" spans="1:12" ht="21" customHeight="1">
      <c r="A55" s="229" t="s">
        <v>17</v>
      </c>
      <c r="B55" s="231"/>
      <c r="C55" s="33">
        <v>50114</v>
      </c>
      <c r="D55" s="69"/>
      <c r="E55" s="33">
        <v>-41416</v>
      </c>
      <c r="F55" s="232"/>
      <c r="G55" s="232">
        <v>-17</v>
      </c>
      <c r="H55" s="232"/>
      <c r="I55" s="232">
        <v>2</v>
      </c>
      <c r="J55" s="247"/>
      <c r="K55" s="247"/>
    </row>
    <row r="56" spans="1:12" s="247" customFormat="1" ht="21.6" customHeight="1">
      <c r="A56" s="213" t="s">
        <v>0</v>
      </c>
      <c r="B56" s="215"/>
      <c r="C56" s="215"/>
      <c r="D56" s="215"/>
      <c r="E56" s="215"/>
      <c r="F56" s="215"/>
      <c r="G56" s="215"/>
      <c r="H56" s="215"/>
      <c r="I56" s="215"/>
      <c r="J56" s="215"/>
      <c r="K56" s="215"/>
    </row>
    <row r="57" spans="1:12" ht="21" customHeight="1">
      <c r="A57" s="328" t="s">
        <v>76</v>
      </c>
      <c r="B57" s="328"/>
      <c r="C57" s="328"/>
      <c r="D57" s="328"/>
      <c r="E57" s="328"/>
      <c r="F57" s="328"/>
      <c r="G57" s="328"/>
      <c r="H57" s="328"/>
      <c r="I57" s="328"/>
      <c r="J57" s="216"/>
      <c r="K57" s="216"/>
    </row>
    <row r="58" spans="1:12" ht="23.1" customHeight="1">
      <c r="A58" s="250"/>
      <c r="B58" s="251"/>
      <c r="C58" s="250"/>
      <c r="D58" s="250"/>
      <c r="E58" s="250"/>
      <c r="F58" s="250"/>
      <c r="G58" s="252"/>
      <c r="H58" s="250"/>
      <c r="I58" s="252"/>
    </row>
    <row r="59" spans="1:12" ht="23.1" customHeight="1">
      <c r="A59" s="217"/>
      <c r="B59" s="220"/>
      <c r="C59" s="319" t="s">
        <v>1</v>
      </c>
      <c r="D59" s="319"/>
      <c r="E59" s="319"/>
      <c r="F59" s="221"/>
      <c r="G59" s="319" t="s">
        <v>2</v>
      </c>
      <c r="H59" s="319"/>
      <c r="I59" s="319"/>
      <c r="J59" s="220"/>
      <c r="K59" s="220"/>
    </row>
    <row r="60" spans="1:12" ht="21.6" customHeight="1">
      <c r="A60" s="217"/>
      <c r="B60" s="222"/>
      <c r="C60" s="320" t="s">
        <v>45</v>
      </c>
      <c r="D60" s="320"/>
      <c r="E60" s="320"/>
      <c r="F60" s="223"/>
      <c r="G60" s="320" t="s">
        <v>45</v>
      </c>
      <c r="H60" s="320"/>
      <c r="I60" s="320"/>
      <c r="J60" s="220"/>
      <c r="K60" s="220"/>
    </row>
    <row r="61" spans="1:12" s="220" customFormat="1" ht="21.6" customHeight="1">
      <c r="A61" s="217"/>
      <c r="B61" s="222"/>
      <c r="C61" s="320" t="s">
        <v>3</v>
      </c>
      <c r="D61" s="320"/>
      <c r="E61" s="320"/>
      <c r="F61" s="223"/>
      <c r="G61" s="320" t="s">
        <v>3</v>
      </c>
      <c r="H61" s="320"/>
      <c r="I61" s="320"/>
    </row>
    <row r="62" spans="1:12" s="220" customFormat="1" ht="21.6" customHeight="1">
      <c r="A62" s="217"/>
      <c r="B62" s="222" t="s">
        <v>5</v>
      </c>
      <c r="C62" s="223">
        <v>2567</v>
      </c>
      <c r="D62" s="224"/>
      <c r="E62" s="223">
        <v>2566</v>
      </c>
      <c r="F62" s="224"/>
      <c r="G62" s="223">
        <v>2567</v>
      </c>
      <c r="H62" s="224"/>
      <c r="I62" s="223">
        <v>2566</v>
      </c>
    </row>
    <row r="63" spans="1:12" s="220" customFormat="1" ht="21.6" customHeight="1">
      <c r="A63" s="217"/>
      <c r="B63" s="222"/>
      <c r="D63" s="224"/>
      <c r="E63" s="223" t="s">
        <v>225</v>
      </c>
      <c r="F63" s="224"/>
      <c r="G63" s="224"/>
      <c r="H63" s="224"/>
      <c r="I63" s="224"/>
    </row>
    <row r="64" spans="1:12" s="220" customFormat="1" ht="21.6" customHeight="1">
      <c r="B64" s="222"/>
      <c r="C64" s="327" t="s">
        <v>6</v>
      </c>
      <c r="D64" s="327"/>
      <c r="E64" s="327"/>
      <c r="F64" s="327"/>
      <c r="G64" s="327"/>
      <c r="H64" s="327"/>
      <c r="I64" s="327"/>
    </row>
    <row r="65" spans="1:13" s="220" customFormat="1" ht="21.6" customHeight="1">
      <c r="A65" s="234" t="s">
        <v>255</v>
      </c>
      <c r="B65" s="227"/>
      <c r="C65" s="253"/>
      <c r="D65" s="229"/>
      <c r="E65" s="253"/>
      <c r="F65" s="229"/>
      <c r="G65" s="253"/>
      <c r="H65" s="229"/>
      <c r="I65" s="253"/>
      <c r="J65" s="247"/>
      <c r="K65" s="247"/>
    </row>
    <row r="66" spans="1:13" s="220" customFormat="1" ht="21.6" customHeight="1">
      <c r="A66" s="254" t="s">
        <v>129</v>
      </c>
      <c r="B66" s="225"/>
      <c r="C66" s="33">
        <v>-185000</v>
      </c>
      <c r="D66" s="65"/>
      <c r="E66" s="33">
        <v>331725</v>
      </c>
      <c r="F66" s="65"/>
      <c r="G66" s="120">
        <v>0</v>
      </c>
      <c r="H66" s="232"/>
      <c r="I66" s="120">
        <v>0</v>
      </c>
      <c r="J66" s="247"/>
      <c r="K66" s="247"/>
    </row>
    <row r="67" spans="1:13" s="247" customFormat="1" ht="21.6" customHeight="1">
      <c r="A67" s="254" t="s">
        <v>284</v>
      </c>
      <c r="B67" s="225"/>
      <c r="C67" s="33">
        <v>14400</v>
      </c>
      <c r="D67" s="65"/>
      <c r="E67" s="120">
        <v>0</v>
      </c>
      <c r="F67" s="65"/>
      <c r="G67" s="232">
        <v>-13427</v>
      </c>
      <c r="H67" s="232"/>
      <c r="I67" s="120"/>
    </row>
    <row r="68" spans="1:13" s="247" customFormat="1" ht="21.6" customHeight="1">
      <c r="A68" s="254" t="s">
        <v>133</v>
      </c>
      <c r="B68" s="225"/>
      <c r="C68" s="33">
        <v>8758</v>
      </c>
      <c r="D68" s="65"/>
      <c r="E68" s="33">
        <v>-123419</v>
      </c>
      <c r="F68" s="65"/>
      <c r="G68" s="120">
        <v>0</v>
      </c>
      <c r="H68" s="232"/>
      <c r="I68" s="120">
        <v>0</v>
      </c>
    </row>
    <row r="69" spans="1:13" s="247" customFormat="1" ht="21.6" customHeight="1">
      <c r="A69" s="254" t="s">
        <v>301</v>
      </c>
      <c r="B69" s="225"/>
      <c r="C69" s="33">
        <v>-527</v>
      </c>
      <c r="D69" s="65"/>
      <c r="E69" s="33">
        <v>0</v>
      </c>
      <c r="F69" s="65"/>
      <c r="G69" s="120">
        <v>0</v>
      </c>
      <c r="H69" s="232"/>
      <c r="I69" s="120">
        <v>0</v>
      </c>
    </row>
    <row r="70" spans="1:13" s="247" customFormat="1" ht="21.6" customHeight="1">
      <c r="A70" s="229" t="s">
        <v>86</v>
      </c>
      <c r="B70" s="225">
        <v>16</v>
      </c>
      <c r="C70" s="33">
        <v>-9183</v>
      </c>
      <c r="D70" s="232"/>
      <c r="E70" s="33">
        <v>0</v>
      </c>
      <c r="F70" s="122"/>
      <c r="G70" s="232">
        <v>-5818</v>
      </c>
      <c r="H70" s="122"/>
      <c r="I70" s="120">
        <v>0</v>
      </c>
    </row>
    <row r="71" spans="1:13" s="247" customFormat="1" ht="21.6" customHeight="1">
      <c r="A71" s="229" t="s">
        <v>25</v>
      </c>
      <c r="B71" s="231"/>
      <c r="C71" s="33">
        <v>666046</v>
      </c>
      <c r="D71" s="69"/>
      <c r="E71" s="33">
        <v>-844842</v>
      </c>
      <c r="F71" s="232"/>
      <c r="G71" s="232">
        <v>38300</v>
      </c>
      <c r="H71" s="232"/>
      <c r="I71" s="232">
        <v>213</v>
      </c>
    </row>
    <row r="72" spans="1:13" s="247" customFormat="1" ht="21.6" customHeight="1">
      <c r="A72" s="254" t="s">
        <v>137</v>
      </c>
      <c r="B72" s="225"/>
      <c r="C72" s="255">
        <v>92518</v>
      </c>
      <c r="D72" s="122"/>
      <c r="E72" s="255">
        <v>157498</v>
      </c>
      <c r="F72" s="122"/>
      <c r="G72" s="120">
        <v>0</v>
      </c>
      <c r="H72" s="122"/>
      <c r="I72" s="120">
        <v>0</v>
      </c>
    </row>
    <row r="73" spans="1:13" s="247" customFormat="1" ht="21.6" customHeight="1">
      <c r="A73" s="229" t="s">
        <v>211</v>
      </c>
      <c r="B73" s="231"/>
      <c r="C73" s="105">
        <f>SUM(C41:C55,C66:C72)</f>
        <v>-3884571</v>
      </c>
      <c r="D73" s="232"/>
      <c r="E73" s="105">
        <f>SUM(E41:E55,E66:E72)</f>
        <v>-444566</v>
      </c>
      <c r="F73" s="232"/>
      <c r="G73" s="105">
        <f>SUM(G41:G55,G66:G72)</f>
        <v>-902005</v>
      </c>
      <c r="H73" s="232"/>
      <c r="I73" s="105">
        <f>SUM(I41:I55,I66:I72)</f>
        <v>97137</v>
      </c>
    </row>
    <row r="74" spans="1:13" s="247" customFormat="1" ht="21.6" customHeight="1">
      <c r="A74" s="229" t="s">
        <v>87</v>
      </c>
      <c r="B74" s="231"/>
      <c r="C74" s="232">
        <v>62145</v>
      </c>
      <c r="D74" s="232"/>
      <c r="E74" s="232">
        <v>19537</v>
      </c>
      <c r="F74" s="232"/>
      <c r="G74" s="232">
        <v>40815</v>
      </c>
      <c r="H74" s="232"/>
      <c r="I74" s="232">
        <v>52807</v>
      </c>
    </row>
    <row r="75" spans="1:13" s="247" customFormat="1" ht="21.6" customHeight="1">
      <c r="A75" s="229" t="s">
        <v>88</v>
      </c>
      <c r="B75" s="231"/>
      <c r="C75" s="232">
        <v>-942167</v>
      </c>
      <c r="D75" s="232"/>
      <c r="E75" s="232">
        <v>-426030</v>
      </c>
      <c r="F75" s="232"/>
      <c r="G75" s="232">
        <v>-73776</v>
      </c>
      <c r="H75" s="232"/>
      <c r="I75" s="232">
        <v>-61528</v>
      </c>
      <c r="M75" s="274"/>
    </row>
    <row r="76" spans="1:13" s="247" customFormat="1" ht="21.6" customHeight="1">
      <c r="A76" s="229" t="s">
        <v>89</v>
      </c>
      <c r="B76" s="231"/>
      <c r="C76" s="255">
        <v>-98726</v>
      </c>
      <c r="D76" s="232"/>
      <c r="E76" s="255">
        <v>-34738</v>
      </c>
      <c r="F76" s="232"/>
      <c r="G76" s="255">
        <v>-36605</v>
      </c>
      <c r="H76" s="232"/>
      <c r="I76" s="255">
        <v>-4522</v>
      </c>
    </row>
    <row r="77" spans="1:13" s="247" customFormat="1" ht="21.6" customHeight="1">
      <c r="A77" s="217" t="s">
        <v>212</v>
      </c>
      <c r="B77" s="231"/>
      <c r="C77" s="70">
        <f>SUM(C73:C76)</f>
        <v>-4863319</v>
      </c>
      <c r="D77" s="256"/>
      <c r="E77" s="257">
        <f>SUM(E73:E76)</f>
        <v>-885797</v>
      </c>
      <c r="F77" s="256"/>
      <c r="G77" s="70">
        <f>SUM(G73:G76)</f>
        <v>-971571</v>
      </c>
      <c r="H77" s="256"/>
      <c r="I77" s="257">
        <f>SUM(I73:I76)</f>
        <v>83894</v>
      </c>
    </row>
    <row r="78" spans="1:13" s="247" customFormat="1" ht="21.6" customHeight="1">
      <c r="A78" s="226"/>
      <c r="B78" s="227"/>
      <c r="C78" s="253"/>
      <c r="D78" s="229"/>
      <c r="E78" s="253"/>
      <c r="F78" s="229"/>
      <c r="G78" s="253"/>
      <c r="H78" s="229"/>
      <c r="I78" s="253"/>
    </row>
    <row r="79" spans="1:13" s="247" customFormat="1" ht="21.6" customHeight="1">
      <c r="A79" s="226" t="s">
        <v>90</v>
      </c>
      <c r="B79" s="227"/>
      <c r="C79" s="253"/>
      <c r="D79" s="229"/>
      <c r="E79" s="253"/>
      <c r="F79" s="229"/>
      <c r="G79" s="253"/>
      <c r="H79" s="229"/>
      <c r="I79" s="253"/>
    </row>
    <row r="80" spans="1:13" s="247" customFormat="1" ht="21.6" customHeight="1">
      <c r="A80" s="229" t="s">
        <v>195</v>
      </c>
      <c r="B80" s="231"/>
      <c r="C80" s="33">
        <v>0</v>
      </c>
      <c r="D80" s="69"/>
      <c r="E80" s="33">
        <v>0</v>
      </c>
      <c r="F80" s="232"/>
      <c r="G80" s="118">
        <v>0</v>
      </c>
      <c r="H80" s="232"/>
      <c r="I80" s="232">
        <v>-430000</v>
      </c>
      <c r="J80" s="230"/>
      <c r="K80" s="230"/>
    </row>
    <row r="81" spans="1:12" s="247" customFormat="1" ht="21.6" customHeight="1">
      <c r="A81" s="258" t="s">
        <v>91</v>
      </c>
      <c r="B81" s="231"/>
      <c r="C81" s="232">
        <v>-400474</v>
      </c>
      <c r="D81" s="232"/>
      <c r="E81" s="232">
        <v>-256503</v>
      </c>
      <c r="F81" s="229"/>
      <c r="G81" s="118">
        <v>0</v>
      </c>
      <c r="H81" s="229"/>
      <c r="I81" s="118">
        <v>0</v>
      </c>
    </row>
    <row r="82" spans="1:12" ht="21.6" customHeight="1">
      <c r="A82" s="258" t="s">
        <v>92</v>
      </c>
      <c r="B82" s="231"/>
      <c r="C82" s="232">
        <v>477160</v>
      </c>
      <c r="D82" s="232"/>
      <c r="E82" s="232">
        <v>116134</v>
      </c>
      <c r="F82" s="229"/>
      <c r="G82" s="118">
        <v>0</v>
      </c>
      <c r="H82" s="229"/>
      <c r="I82" s="33">
        <v>50000</v>
      </c>
      <c r="J82" s="247"/>
      <c r="K82" s="247"/>
    </row>
    <row r="83" spans="1:12" s="247" customFormat="1" ht="21.6" customHeight="1">
      <c r="A83" s="258" t="s">
        <v>245</v>
      </c>
      <c r="B83" s="218"/>
      <c r="C83" s="121">
        <v>918</v>
      </c>
      <c r="D83" s="232"/>
      <c r="E83" s="121">
        <v>-47361</v>
      </c>
      <c r="F83" s="232"/>
      <c r="G83" s="118">
        <v>0</v>
      </c>
      <c r="H83" s="232"/>
      <c r="I83" s="118">
        <v>0</v>
      </c>
      <c r="J83" s="259"/>
      <c r="K83" s="259"/>
    </row>
    <row r="84" spans="1:12" s="247" customFormat="1" ht="21.6" customHeight="1">
      <c r="A84" s="258" t="s">
        <v>179</v>
      </c>
      <c r="B84" s="225">
        <v>4</v>
      </c>
      <c r="C84" s="121">
        <v>0</v>
      </c>
      <c r="D84" s="232"/>
      <c r="E84" s="121">
        <v>-343500</v>
      </c>
      <c r="F84" s="232"/>
      <c r="G84" s="118">
        <v>0</v>
      </c>
      <c r="H84" s="232"/>
      <c r="I84" s="118">
        <v>-883400</v>
      </c>
      <c r="J84" s="259"/>
      <c r="K84" s="259"/>
    </row>
    <row r="85" spans="1:12" s="220" customFormat="1" ht="21.6" customHeight="1">
      <c r="A85" s="237" t="s">
        <v>206</v>
      </c>
      <c r="B85" s="225">
        <v>9</v>
      </c>
      <c r="C85" s="121">
        <v>0</v>
      </c>
      <c r="D85" s="232"/>
      <c r="E85" s="121">
        <v>830087</v>
      </c>
      <c r="F85" s="232"/>
      <c r="G85" s="232">
        <v>35146</v>
      </c>
      <c r="H85" s="232"/>
      <c r="I85" s="118">
        <v>0</v>
      </c>
      <c r="J85" s="259"/>
      <c r="K85" s="259"/>
      <c r="L85" s="244"/>
    </row>
    <row r="86" spans="1:12" s="220" customFormat="1" ht="21.6" customHeight="1">
      <c r="A86" s="237" t="s">
        <v>285</v>
      </c>
      <c r="B86" s="225"/>
      <c r="C86" s="121">
        <v>530550</v>
      </c>
      <c r="D86" s="232"/>
      <c r="E86" s="121">
        <v>0</v>
      </c>
      <c r="F86" s="232"/>
      <c r="G86" s="232">
        <v>270291</v>
      </c>
      <c r="H86" s="232"/>
      <c r="I86" s="118">
        <v>0</v>
      </c>
      <c r="J86" s="259"/>
      <c r="K86" s="259"/>
      <c r="L86" s="244"/>
    </row>
    <row r="87" spans="1:12" s="220" customFormat="1" ht="21.6" customHeight="1">
      <c r="A87" s="237" t="s">
        <v>93</v>
      </c>
      <c r="B87" s="225"/>
      <c r="C87" s="121">
        <v>0</v>
      </c>
      <c r="D87" s="232"/>
      <c r="E87" s="121">
        <v>-242033</v>
      </c>
      <c r="F87" s="232"/>
      <c r="G87" s="121">
        <v>0</v>
      </c>
      <c r="H87" s="232"/>
      <c r="I87" s="121">
        <v>-242033</v>
      </c>
      <c r="J87" s="259"/>
      <c r="K87" s="259"/>
      <c r="L87" s="244"/>
    </row>
    <row r="88" spans="1:12" s="220" customFormat="1" ht="21.6" customHeight="1">
      <c r="A88" s="237" t="s">
        <v>305</v>
      </c>
      <c r="B88" s="225"/>
      <c r="C88" s="121">
        <v>20181</v>
      </c>
      <c r="D88" s="232"/>
      <c r="E88" s="121">
        <v>0</v>
      </c>
      <c r="F88" s="232"/>
      <c r="G88" s="121">
        <v>0</v>
      </c>
      <c r="H88" s="232"/>
      <c r="I88" s="121">
        <v>0</v>
      </c>
      <c r="J88" s="259"/>
      <c r="K88" s="259"/>
      <c r="L88" s="244"/>
    </row>
    <row r="89" spans="1:12" s="220" customFormat="1" ht="21.6" customHeight="1">
      <c r="A89" s="237" t="s">
        <v>180</v>
      </c>
      <c r="B89" s="218"/>
      <c r="C89" s="121">
        <v>-989779</v>
      </c>
      <c r="D89" s="232"/>
      <c r="E89" s="121">
        <v>-971025</v>
      </c>
      <c r="F89" s="232"/>
      <c r="G89" s="118">
        <v>0</v>
      </c>
      <c r="H89" s="232"/>
      <c r="I89" s="118">
        <v>0</v>
      </c>
      <c r="J89" s="259"/>
      <c r="K89" s="259"/>
      <c r="L89" s="244"/>
    </row>
    <row r="90" spans="1:12" s="220" customFormat="1" ht="21.6" customHeight="1">
      <c r="A90" s="229" t="s">
        <v>94</v>
      </c>
      <c r="B90" s="231"/>
      <c r="C90" s="20">
        <v>22221</v>
      </c>
      <c r="D90" s="232"/>
      <c r="E90" s="20">
        <v>77</v>
      </c>
      <c r="F90" s="232"/>
      <c r="G90" s="118">
        <v>0</v>
      </c>
      <c r="H90" s="232"/>
      <c r="I90" s="33">
        <v>21</v>
      </c>
      <c r="J90" s="247"/>
      <c r="K90" s="247"/>
      <c r="L90" s="244"/>
    </row>
    <row r="91" spans="1:12" s="220" customFormat="1" ht="21.6" customHeight="1">
      <c r="A91" s="229" t="s">
        <v>207</v>
      </c>
      <c r="B91" s="231"/>
      <c r="C91" s="232">
        <v>-152089</v>
      </c>
      <c r="D91" s="232"/>
      <c r="E91" s="232">
        <v>-86908</v>
      </c>
      <c r="F91" s="232"/>
      <c r="G91" s="33">
        <v>-2933</v>
      </c>
      <c r="H91" s="232"/>
      <c r="I91" s="33">
        <v>-2732</v>
      </c>
      <c r="J91" s="247"/>
      <c r="K91" s="247"/>
      <c r="L91" s="244"/>
    </row>
    <row r="92" spans="1:12" s="247" customFormat="1" ht="21.6" customHeight="1">
      <c r="A92" s="258" t="s">
        <v>95</v>
      </c>
      <c r="B92" s="260"/>
      <c r="C92" s="232">
        <v>202048</v>
      </c>
      <c r="D92" s="65"/>
      <c r="E92" s="232">
        <v>310013</v>
      </c>
      <c r="F92" s="232"/>
      <c r="G92" s="33">
        <v>39474</v>
      </c>
      <c r="H92" s="232"/>
      <c r="I92" s="33">
        <v>136496</v>
      </c>
    </row>
    <row r="93" spans="1:12" s="247" customFormat="1" ht="21.6" customHeight="1">
      <c r="A93" s="217" t="s">
        <v>192</v>
      </c>
      <c r="B93" s="231"/>
      <c r="C93" s="28">
        <f>SUM(C80:C92)</f>
        <v>-289264</v>
      </c>
      <c r="D93" s="256"/>
      <c r="E93" s="28">
        <f>SUM(E80:E92)</f>
        <v>-691019</v>
      </c>
      <c r="F93" s="256"/>
      <c r="G93" s="28">
        <f>SUM(G80:G92)</f>
        <v>341978</v>
      </c>
      <c r="H93" s="256"/>
      <c r="I93" s="28">
        <f>SUM(I80:I92)</f>
        <v>-1371648</v>
      </c>
    </row>
    <row r="94" spans="1:12" s="247" customFormat="1" ht="21.6" customHeight="1">
      <c r="A94" s="261"/>
      <c r="B94" s="262"/>
      <c r="C94" s="263"/>
      <c r="D94" s="263"/>
      <c r="E94" s="263"/>
      <c r="F94" s="263"/>
      <c r="H94" s="263"/>
      <c r="I94" s="263"/>
      <c r="J94" s="264"/>
      <c r="K94" s="264"/>
    </row>
    <row r="95" spans="1:12" s="247" customFormat="1" ht="21.6" customHeight="1">
      <c r="A95" s="226" t="s">
        <v>96</v>
      </c>
      <c r="B95" s="227"/>
      <c r="C95" s="232"/>
      <c r="D95" s="232"/>
      <c r="E95" s="232"/>
      <c r="F95" s="232"/>
      <c r="G95" s="259"/>
      <c r="H95" s="232"/>
      <c r="I95" s="232"/>
    </row>
    <row r="96" spans="1:12" s="264" customFormat="1" ht="21.6" customHeight="1">
      <c r="A96" s="237" t="s">
        <v>302</v>
      </c>
      <c r="B96" s="227"/>
      <c r="C96" s="232"/>
      <c r="D96" s="232"/>
      <c r="E96" s="232"/>
      <c r="F96" s="232"/>
      <c r="G96" s="259"/>
      <c r="H96" s="232"/>
      <c r="I96" s="232"/>
      <c r="J96" s="247"/>
      <c r="K96" s="247"/>
    </row>
    <row r="97" spans="1:12" s="247" customFormat="1" ht="21.6" customHeight="1">
      <c r="A97" s="237" t="s">
        <v>304</v>
      </c>
      <c r="B97" s="227"/>
      <c r="C97" s="232">
        <v>843931</v>
      </c>
      <c r="D97" s="232"/>
      <c r="E97" s="121">
        <v>0</v>
      </c>
      <c r="F97" s="232"/>
      <c r="G97" s="121">
        <v>0</v>
      </c>
      <c r="H97" s="232"/>
      <c r="I97" s="121">
        <v>0</v>
      </c>
    </row>
    <row r="98" spans="1:12" s="247" customFormat="1" ht="21.6" customHeight="1">
      <c r="A98" s="237" t="s">
        <v>302</v>
      </c>
      <c r="B98" s="227"/>
      <c r="C98" s="232"/>
      <c r="D98" s="232"/>
      <c r="E98" s="232"/>
      <c r="F98" s="232"/>
      <c r="G98" s="121"/>
      <c r="H98" s="232"/>
      <c r="I98" s="121"/>
    </row>
    <row r="99" spans="1:12" s="247" customFormat="1" ht="21.6" customHeight="1">
      <c r="A99" s="237" t="s">
        <v>303</v>
      </c>
      <c r="B99" s="227"/>
      <c r="C99" s="232">
        <v>35146</v>
      </c>
      <c r="D99" s="232"/>
      <c r="E99" s="121">
        <v>0</v>
      </c>
      <c r="F99" s="232"/>
      <c r="G99" s="121">
        <v>0</v>
      </c>
      <c r="H99" s="232"/>
      <c r="I99" s="121">
        <v>0</v>
      </c>
    </row>
    <row r="100" spans="1:12" s="247" customFormat="1" ht="21.6" customHeight="1">
      <c r="A100" s="229" t="s">
        <v>181</v>
      </c>
      <c r="B100" s="225"/>
      <c r="C100" s="20">
        <v>0</v>
      </c>
      <c r="D100" s="232"/>
      <c r="E100" s="20">
        <v>772684</v>
      </c>
      <c r="F100" s="232"/>
      <c r="G100" s="121">
        <v>0</v>
      </c>
      <c r="H100" s="232"/>
      <c r="I100" s="232">
        <v>772684</v>
      </c>
      <c r="J100" s="259"/>
      <c r="K100" s="259"/>
    </row>
    <row r="101" spans="1:12" s="247" customFormat="1" ht="21.6" customHeight="1">
      <c r="A101" s="237" t="s">
        <v>182</v>
      </c>
      <c r="B101" s="225"/>
      <c r="C101" s="121">
        <v>163390</v>
      </c>
      <c r="D101" s="232"/>
      <c r="E101" s="121">
        <v>2486</v>
      </c>
      <c r="F101" s="232"/>
      <c r="G101" s="121">
        <v>0</v>
      </c>
      <c r="H101" s="232"/>
      <c r="I101" s="121">
        <v>0</v>
      </c>
      <c r="J101" s="259"/>
      <c r="K101" s="259"/>
    </row>
    <row r="102" spans="1:12" s="220" customFormat="1" ht="21.6" customHeight="1">
      <c r="A102" s="237" t="s">
        <v>183</v>
      </c>
      <c r="B102" s="225"/>
      <c r="C102" s="232">
        <v>-753487</v>
      </c>
      <c r="D102" s="232"/>
      <c r="E102" s="232">
        <v>-381055</v>
      </c>
      <c r="F102" s="232"/>
      <c r="G102" s="232">
        <v>-328895</v>
      </c>
      <c r="H102" s="232"/>
      <c r="I102" s="232">
        <v>-58040</v>
      </c>
      <c r="J102" s="259"/>
      <c r="K102" s="259"/>
      <c r="L102" s="244"/>
    </row>
    <row r="103" spans="1:12" s="220" customFormat="1" ht="21.6" customHeight="1">
      <c r="A103" s="237" t="s">
        <v>184</v>
      </c>
      <c r="B103" s="225"/>
      <c r="C103" s="232">
        <v>1376940</v>
      </c>
      <c r="D103" s="232"/>
      <c r="E103" s="232">
        <v>2312002</v>
      </c>
      <c r="F103" s="232"/>
      <c r="G103" s="121">
        <v>36893</v>
      </c>
      <c r="H103" s="232"/>
      <c r="I103" s="121">
        <v>350042</v>
      </c>
      <c r="J103" s="259"/>
      <c r="K103" s="259"/>
      <c r="L103" s="244"/>
    </row>
    <row r="104" spans="1:12" s="220" customFormat="1" ht="21.6" customHeight="1">
      <c r="A104" s="237" t="s">
        <v>291</v>
      </c>
      <c r="B104" s="225"/>
      <c r="C104" s="232">
        <v>-60000</v>
      </c>
      <c r="D104" s="232"/>
      <c r="E104" s="121">
        <v>0</v>
      </c>
      <c r="F104" s="232"/>
      <c r="G104" s="121">
        <v>0</v>
      </c>
      <c r="H104" s="232"/>
      <c r="I104" s="121">
        <v>0</v>
      </c>
      <c r="J104" s="259"/>
      <c r="K104" s="259"/>
      <c r="L104" s="244"/>
    </row>
    <row r="105" spans="1:12" s="220" customFormat="1" ht="21.6" customHeight="1">
      <c r="A105" s="237" t="s">
        <v>306</v>
      </c>
      <c r="B105" s="225"/>
      <c r="C105" s="232">
        <v>510000</v>
      </c>
      <c r="D105" s="232"/>
      <c r="E105" s="121">
        <v>0</v>
      </c>
      <c r="F105" s="232"/>
      <c r="G105" s="121">
        <v>0</v>
      </c>
      <c r="H105" s="232"/>
      <c r="I105" s="121">
        <v>0</v>
      </c>
      <c r="J105" s="259"/>
      <c r="K105" s="259"/>
      <c r="L105" s="244"/>
    </row>
    <row r="106" spans="1:12" s="220" customFormat="1" ht="21.6" customHeight="1">
      <c r="A106" s="229" t="s">
        <v>297</v>
      </c>
      <c r="B106" s="225"/>
      <c r="C106" s="265">
        <v>0</v>
      </c>
      <c r="D106" s="259"/>
      <c r="E106" s="121">
        <v>0</v>
      </c>
      <c r="F106" s="259"/>
      <c r="G106" s="118">
        <v>110400</v>
      </c>
      <c r="H106" s="259"/>
      <c r="I106" s="118">
        <v>0</v>
      </c>
      <c r="J106" s="247"/>
      <c r="K106" s="247"/>
      <c r="L106" s="244"/>
    </row>
    <row r="107" spans="1:12" s="220" customFormat="1" ht="21.6" customHeight="1">
      <c r="A107" s="237" t="s">
        <v>204</v>
      </c>
      <c r="B107" s="266"/>
      <c r="C107" s="33">
        <v>0</v>
      </c>
      <c r="D107" s="232"/>
      <c r="E107" s="121">
        <v>0</v>
      </c>
      <c r="F107" s="232"/>
      <c r="G107" s="121">
        <v>0</v>
      </c>
      <c r="H107" s="232"/>
      <c r="I107" s="33">
        <v>141875</v>
      </c>
      <c r="J107" s="259"/>
      <c r="K107" s="259"/>
      <c r="L107" s="244"/>
    </row>
    <row r="108" spans="1:12" s="247" customFormat="1" ht="21.6" customHeight="1">
      <c r="A108" s="237" t="s">
        <v>201</v>
      </c>
      <c r="B108" s="266"/>
      <c r="C108" s="33">
        <v>2994000</v>
      </c>
      <c r="D108" s="232"/>
      <c r="E108" s="33">
        <v>450000</v>
      </c>
      <c r="F108" s="232"/>
      <c r="G108" s="33">
        <v>750000</v>
      </c>
      <c r="H108" s="232"/>
      <c r="I108" s="33">
        <v>450000</v>
      </c>
      <c r="J108" s="259"/>
      <c r="K108" s="259"/>
    </row>
    <row r="109" spans="1:12" s="247" customFormat="1" ht="21.6" customHeight="1">
      <c r="A109" s="213" t="s">
        <v>0</v>
      </c>
      <c r="B109" s="215"/>
      <c r="C109" s="215"/>
      <c r="D109" s="215"/>
      <c r="E109" s="215"/>
      <c r="F109" s="215"/>
      <c r="G109" s="215"/>
      <c r="H109" s="215"/>
      <c r="I109" s="215"/>
      <c r="J109" s="215"/>
      <c r="K109" s="215"/>
    </row>
    <row r="110" spans="1:12" s="247" customFormat="1" ht="21.6" customHeight="1">
      <c r="A110" s="328" t="s">
        <v>76</v>
      </c>
      <c r="B110" s="328"/>
      <c r="C110" s="328"/>
      <c r="D110" s="328"/>
      <c r="E110" s="328"/>
      <c r="F110" s="328"/>
      <c r="G110" s="328"/>
      <c r="H110" s="328"/>
      <c r="I110" s="328"/>
      <c r="J110" s="216"/>
      <c r="K110" s="216"/>
    </row>
    <row r="111" spans="1:12" ht="23.1" customHeight="1">
      <c r="A111" s="250"/>
      <c r="B111" s="251"/>
      <c r="C111" s="250"/>
      <c r="D111" s="250"/>
      <c r="E111" s="250"/>
      <c r="F111" s="250"/>
      <c r="G111" s="252"/>
      <c r="H111" s="250"/>
      <c r="I111" s="252"/>
    </row>
    <row r="112" spans="1:12" ht="23.1" customHeight="1">
      <c r="A112" s="217"/>
      <c r="B112" s="220"/>
      <c r="C112" s="319" t="s">
        <v>1</v>
      </c>
      <c r="D112" s="319"/>
      <c r="E112" s="319"/>
      <c r="F112" s="221"/>
      <c r="G112" s="319" t="s">
        <v>2</v>
      </c>
      <c r="H112" s="319"/>
      <c r="I112" s="319"/>
      <c r="J112" s="220"/>
      <c r="K112" s="220"/>
    </row>
    <row r="113" spans="1:11" ht="21.6" customHeight="1">
      <c r="A113" s="217"/>
      <c r="B113" s="222"/>
      <c r="C113" s="320" t="s">
        <v>45</v>
      </c>
      <c r="D113" s="320"/>
      <c r="E113" s="320"/>
      <c r="F113" s="223"/>
      <c r="G113" s="320" t="s">
        <v>45</v>
      </c>
      <c r="H113" s="320"/>
      <c r="I113" s="320"/>
      <c r="J113" s="220"/>
      <c r="K113" s="220"/>
    </row>
    <row r="114" spans="1:11" s="220" customFormat="1" ht="21.6" customHeight="1">
      <c r="A114" s="217"/>
      <c r="B114" s="222"/>
      <c r="C114" s="320" t="s">
        <v>3</v>
      </c>
      <c r="D114" s="320"/>
      <c r="E114" s="320"/>
      <c r="F114" s="223"/>
      <c r="G114" s="320" t="s">
        <v>3</v>
      </c>
      <c r="H114" s="320"/>
      <c r="I114" s="320"/>
    </row>
    <row r="115" spans="1:11" s="220" customFormat="1" ht="21.6" customHeight="1">
      <c r="A115" s="217"/>
      <c r="B115" s="222" t="s">
        <v>5</v>
      </c>
      <c r="C115" s="223">
        <v>2567</v>
      </c>
      <c r="D115" s="224"/>
      <c r="E115" s="223">
        <v>2566</v>
      </c>
      <c r="F115" s="224"/>
      <c r="G115" s="223">
        <v>2567</v>
      </c>
      <c r="H115" s="224"/>
      <c r="I115" s="223">
        <v>2566</v>
      </c>
    </row>
    <row r="116" spans="1:11" s="220" customFormat="1" ht="21.6" customHeight="1">
      <c r="A116" s="217"/>
      <c r="B116" s="222"/>
      <c r="C116" s="224" t="s">
        <v>20</v>
      </c>
      <c r="D116" s="224"/>
      <c r="E116" s="223" t="s">
        <v>225</v>
      </c>
      <c r="F116" s="224"/>
      <c r="G116" s="224"/>
      <c r="H116" s="224"/>
      <c r="I116" s="224"/>
    </row>
    <row r="117" spans="1:11" s="220" customFormat="1" ht="21.6" customHeight="1">
      <c r="B117" s="222"/>
      <c r="C117" s="327" t="s">
        <v>6</v>
      </c>
      <c r="D117" s="327"/>
      <c r="E117" s="327"/>
      <c r="F117" s="327"/>
      <c r="G117" s="327"/>
      <c r="H117" s="327"/>
      <c r="I117" s="327"/>
    </row>
    <row r="118" spans="1:11" s="220" customFormat="1" ht="21.6" customHeight="1">
      <c r="A118" s="226" t="s">
        <v>256</v>
      </c>
      <c r="B118" s="260"/>
      <c r="C118" s="232"/>
      <c r="D118" s="232"/>
      <c r="E118" s="232"/>
      <c r="F118" s="232"/>
      <c r="G118" s="232"/>
      <c r="H118" s="232"/>
      <c r="I118" s="232"/>
      <c r="J118" s="247"/>
      <c r="K118" s="247"/>
    </row>
    <row r="119" spans="1:11" s="220" customFormat="1" ht="21.6" customHeight="1">
      <c r="A119" s="237" t="s">
        <v>185</v>
      </c>
      <c r="B119" s="225"/>
      <c r="C119" s="121">
        <v>0</v>
      </c>
      <c r="D119" s="232"/>
      <c r="E119" s="121">
        <v>-200000</v>
      </c>
      <c r="F119" s="232"/>
      <c r="G119" s="118">
        <v>-600000</v>
      </c>
      <c r="H119" s="232"/>
      <c r="I119" s="118">
        <v>0</v>
      </c>
      <c r="J119" s="259"/>
      <c r="K119" s="259"/>
    </row>
    <row r="120" spans="1:11" s="220" customFormat="1" ht="21.6" customHeight="1">
      <c r="A120" s="229" t="s">
        <v>187</v>
      </c>
      <c r="B120" s="266"/>
      <c r="C120" s="121">
        <v>0</v>
      </c>
      <c r="D120" s="232"/>
      <c r="E120" s="232">
        <v>-426700</v>
      </c>
      <c r="F120" s="232"/>
      <c r="G120" s="121">
        <v>0</v>
      </c>
      <c r="H120" s="232"/>
      <c r="I120" s="118">
        <v>0</v>
      </c>
      <c r="J120" s="247"/>
      <c r="K120" s="247"/>
    </row>
    <row r="121" spans="1:11" s="220" customFormat="1" ht="21.6" customHeight="1">
      <c r="A121" s="237" t="s">
        <v>307</v>
      </c>
      <c r="B121" s="260"/>
      <c r="C121" s="232">
        <v>893612</v>
      </c>
      <c r="D121" s="232"/>
      <c r="E121" s="232">
        <v>975703</v>
      </c>
      <c r="F121" s="232"/>
      <c r="G121" s="120">
        <v>0</v>
      </c>
      <c r="H121" s="232"/>
      <c r="I121" s="120">
        <v>0</v>
      </c>
      <c r="J121" s="247"/>
      <c r="K121" s="247"/>
    </row>
    <row r="122" spans="1:11" s="247" customFormat="1" ht="21.6" customHeight="1">
      <c r="A122" s="237" t="s">
        <v>308</v>
      </c>
      <c r="B122" s="225"/>
      <c r="C122" s="33">
        <v>-575119</v>
      </c>
      <c r="D122" s="65"/>
      <c r="E122" s="33">
        <v>0</v>
      </c>
      <c r="F122" s="65"/>
      <c r="G122" s="120">
        <v>0</v>
      </c>
      <c r="H122" s="232"/>
      <c r="I122" s="120">
        <v>0</v>
      </c>
    </row>
    <row r="123" spans="1:11" s="247" customFormat="1" ht="21.6" customHeight="1">
      <c r="A123" s="229" t="s">
        <v>188</v>
      </c>
      <c r="B123" s="266"/>
      <c r="C123" s="232">
        <v>-1736400</v>
      </c>
      <c r="D123" s="232"/>
      <c r="E123" s="232">
        <v>-1865000</v>
      </c>
      <c r="F123" s="232"/>
      <c r="G123" s="120">
        <v>0</v>
      </c>
      <c r="H123" s="232"/>
      <c r="I123" s="33">
        <v>-300000</v>
      </c>
    </row>
    <row r="124" spans="1:11" s="247" customFormat="1" ht="21.6" customHeight="1">
      <c r="A124" s="229" t="s">
        <v>189</v>
      </c>
      <c r="B124" s="259"/>
      <c r="C124" s="20">
        <v>1352200</v>
      </c>
      <c r="D124" s="232"/>
      <c r="E124" s="20">
        <v>300000</v>
      </c>
      <c r="F124" s="232"/>
      <c r="G124" s="118">
        <v>0</v>
      </c>
      <c r="H124" s="232"/>
      <c r="I124" s="118">
        <v>0</v>
      </c>
    </row>
    <row r="125" spans="1:11" s="247" customFormat="1" ht="21.6" customHeight="1">
      <c r="A125" s="229" t="s">
        <v>193</v>
      </c>
      <c r="B125" s="225">
        <v>12</v>
      </c>
      <c r="C125" s="267">
        <v>-43162</v>
      </c>
      <c r="D125" s="259"/>
      <c r="E125" s="267">
        <v>-25506</v>
      </c>
      <c r="F125" s="232"/>
      <c r="G125" s="33">
        <v>-3465</v>
      </c>
      <c r="H125" s="232"/>
      <c r="I125" s="33">
        <v>-3067</v>
      </c>
    </row>
    <row r="126" spans="1:11" s="247" customFormat="1" ht="21.6" customHeight="1">
      <c r="A126" s="229" t="s">
        <v>213</v>
      </c>
      <c r="B126" s="225"/>
      <c r="C126" s="267">
        <v>0</v>
      </c>
      <c r="D126" s="259"/>
      <c r="E126" s="267">
        <v>-14505</v>
      </c>
      <c r="F126" s="232"/>
      <c r="G126" s="118">
        <v>0</v>
      </c>
      <c r="H126" s="232"/>
      <c r="I126" s="118">
        <v>0</v>
      </c>
    </row>
    <row r="127" spans="1:11" s="247" customFormat="1" ht="21.6" customHeight="1">
      <c r="A127" s="229" t="s">
        <v>214</v>
      </c>
      <c r="B127" s="225"/>
      <c r="C127" s="267">
        <v>0</v>
      </c>
      <c r="D127" s="259"/>
      <c r="E127" s="267">
        <v>-3871</v>
      </c>
      <c r="F127" s="232"/>
      <c r="G127" s="118">
        <v>0</v>
      </c>
      <c r="H127" s="232"/>
      <c r="I127" s="118">
        <v>0</v>
      </c>
    </row>
    <row r="128" spans="1:11" s="247" customFormat="1" ht="21.6" customHeight="1">
      <c r="A128" s="229" t="s">
        <v>309</v>
      </c>
      <c r="B128" s="225"/>
      <c r="C128" s="267">
        <v>-77434</v>
      </c>
      <c r="D128" s="259"/>
      <c r="E128" s="267">
        <v>0</v>
      </c>
      <c r="F128" s="232"/>
      <c r="G128" s="118">
        <v>0</v>
      </c>
      <c r="H128" s="232"/>
      <c r="I128" s="118">
        <v>0</v>
      </c>
    </row>
    <row r="129" spans="1:13" s="247" customFormat="1" ht="21.6" customHeight="1">
      <c r="A129" s="229" t="s">
        <v>208</v>
      </c>
      <c r="B129" s="225"/>
      <c r="C129" s="267">
        <v>0</v>
      </c>
      <c r="D129" s="259"/>
      <c r="E129" s="267">
        <v>5017</v>
      </c>
      <c r="F129" s="232"/>
      <c r="G129" s="118">
        <v>0</v>
      </c>
      <c r="H129" s="232"/>
      <c r="I129" s="118">
        <v>0</v>
      </c>
    </row>
    <row r="130" spans="1:13" s="247" customFormat="1" ht="21.6" customHeight="1">
      <c r="A130" s="237" t="s">
        <v>97</v>
      </c>
      <c r="B130" s="268">
        <v>23</v>
      </c>
      <c r="C130" s="267">
        <v>0</v>
      </c>
      <c r="D130" s="71"/>
      <c r="E130" s="232">
        <v>-69170</v>
      </c>
      <c r="F130" s="220"/>
      <c r="G130" s="118">
        <v>0</v>
      </c>
      <c r="H130" s="220"/>
      <c r="I130" s="33">
        <v>-69170</v>
      </c>
    </row>
    <row r="131" spans="1:13" s="247" customFormat="1" ht="21.6" customHeight="1">
      <c r="A131" s="217" t="s">
        <v>98</v>
      </c>
      <c r="B131" s="231"/>
      <c r="C131" s="257">
        <f>SUM(C97:C108,C119:C130)</f>
        <v>4923617</v>
      </c>
      <c r="D131" s="256"/>
      <c r="E131" s="257">
        <f>SUM(E97:E108,E119:E130)</f>
        <v>1832085</v>
      </c>
      <c r="F131" s="256"/>
      <c r="G131" s="257">
        <f>SUM(G97:G108,G119:G130)</f>
        <v>-35067</v>
      </c>
      <c r="H131" s="256"/>
      <c r="I131" s="257">
        <f>SUM(I97:I108,I119:I130)</f>
        <v>1284324</v>
      </c>
    </row>
    <row r="132" spans="1:13" s="247" customFormat="1" ht="21.6" customHeight="1">
      <c r="A132" s="269"/>
      <c r="B132" s="270"/>
      <c r="C132" s="271"/>
      <c r="D132" s="271"/>
      <c r="E132" s="271"/>
      <c r="F132" s="271"/>
      <c r="G132" s="271"/>
      <c r="H132" s="271"/>
      <c r="I132" s="271"/>
    </row>
    <row r="133" spans="1:13" s="247" customFormat="1" ht="21.6" customHeight="1">
      <c r="A133" s="229" t="s">
        <v>325</v>
      </c>
      <c r="B133" s="227"/>
      <c r="C133" s="232"/>
      <c r="D133" s="232"/>
      <c r="E133" s="232"/>
      <c r="F133" s="232"/>
      <c r="G133" s="232"/>
      <c r="H133" s="232"/>
      <c r="I133" s="232"/>
    </row>
    <row r="134" spans="1:13" s="247" customFormat="1" ht="21.6" customHeight="1">
      <c r="A134" s="241" t="s">
        <v>99</v>
      </c>
      <c r="B134" s="231"/>
      <c r="C134" s="72">
        <v>-228966</v>
      </c>
      <c r="D134" s="72"/>
      <c r="E134" s="72">
        <v>255269</v>
      </c>
      <c r="F134" s="72"/>
      <c r="G134" s="72">
        <v>-664660</v>
      </c>
      <c r="H134" s="72"/>
      <c r="I134" s="72">
        <v>-3430</v>
      </c>
      <c r="M134" s="274"/>
    </row>
    <row r="135" spans="1:13" s="247" customFormat="1" ht="21.6" customHeight="1">
      <c r="A135" s="229" t="s">
        <v>55</v>
      </c>
      <c r="B135" s="231"/>
      <c r="C135" s="72">
        <v>-2775</v>
      </c>
      <c r="D135" s="232"/>
      <c r="E135" s="72">
        <v>-7139</v>
      </c>
      <c r="F135" s="232"/>
      <c r="G135" s="118">
        <v>0</v>
      </c>
      <c r="H135" s="232"/>
      <c r="I135" s="118">
        <v>0</v>
      </c>
    </row>
    <row r="136" spans="1:13" s="247" customFormat="1" ht="21.6" customHeight="1">
      <c r="A136" s="217" t="s">
        <v>325</v>
      </c>
      <c r="B136" s="231"/>
      <c r="C136" s="73">
        <f>SUM(C134:C135)</f>
        <v>-231741</v>
      </c>
      <c r="D136" s="256"/>
      <c r="E136" s="73">
        <f>SUM(E134:E135)</f>
        <v>248130</v>
      </c>
      <c r="F136" s="256"/>
      <c r="G136" s="73">
        <f>SUM(G134:G135)</f>
        <v>-664660</v>
      </c>
      <c r="H136" s="256"/>
      <c r="I136" s="73">
        <f>SUM(I134:I135)</f>
        <v>-3430</v>
      </c>
    </row>
    <row r="137" spans="1:13" s="247" customFormat="1" ht="21.6" customHeight="1">
      <c r="A137" s="229" t="s">
        <v>100</v>
      </c>
      <c r="B137" s="227"/>
      <c r="C137" s="25">
        <v>261202</v>
      </c>
      <c r="D137" s="232"/>
      <c r="E137" s="25">
        <v>13072</v>
      </c>
      <c r="F137" s="232"/>
      <c r="G137" s="66">
        <v>6115</v>
      </c>
      <c r="H137" s="232"/>
      <c r="I137" s="66">
        <v>9545</v>
      </c>
    </row>
    <row r="138" spans="1:13" s="247" customFormat="1" ht="21.6" customHeight="1" thickBot="1">
      <c r="A138" s="217" t="s">
        <v>101</v>
      </c>
      <c r="B138" s="231"/>
      <c r="C138" s="74">
        <f>SUM(C136:C137)</f>
        <v>29461</v>
      </c>
      <c r="D138" s="256"/>
      <c r="E138" s="74">
        <f>SUM(E136:E137)</f>
        <v>261202</v>
      </c>
      <c r="F138" s="256"/>
      <c r="G138" s="74">
        <f>SUM(G136:G137)</f>
        <v>-658545</v>
      </c>
      <c r="H138" s="75"/>
      <c r="I138" s="76">
        <f>SUM(I136:I137)</f>
        <v>6115</v>
      </c>
    </row>
    <row r="139" spans="1:13" s="247" customFormat="1" ht="21.6" customHeight="1" thickTop="1">
      <c r="A139" s="226"/>
      <c r="B139" s="260"/>
      <c r="C139" s="232"/>
      <c r="D139" s="232"/>
      <c r="E139" s="232"/>
      <c r="F139" s="232"/>
      <c r="G139" s="232"/>
      <c r="H139" s="232"/>
      <c r="I139" s="232"/>
    </row>
    <row r="140" spans="1:13" s="247" customFormat="1" ht="21.6" customHeight="1">
      <c r="A140" s="226" t="s">
        <v>102</v>
      </c>
      <c r="B140" s="260"/>
      <c r="C140" s="232"/>
      <c r="D140" s="232"/>
      <c r="E140" s="232"/>
      <c r="F140" s="232"/>
      <c r="G140" s="232"/>
      <c r="H140" s="232"/>
      <c r="I140" s="232"/>
    </row>
    <row r="141" spans="1:13" s="247" customFormat="1" ht="21.6" customHeight="1">
      <c r="A141" s="272" t="s">
        <v>286</v>
      </c>
      <c r="B141" s="225">
        <v>5</v>
      </c>
      <c r="C141" s="25">
        <v>0</v>
      </c>
      <c r="D141" s="25"/>
      <c r="E141" s="25">
        <v>0</v>
      </c>
      <c r="F141" s="25"/>
      <c r="G141" s="20">
        <v>-116082</v>
      </c>
      <c r="H141" s="25"/>
      <c r="I141" s="20">
        <v>0</v>
      </c>
    </row>
    <row r="142" spans="1:13" s="247" customFormat="1" ht="21.6" customHeight="1">
      <c r="A142" s="272" t="s">
        <v>287</v>
      </c>
      <c r="B142" s="225"/>
      <c r="C142" s="25">
        <v>39935</v>
      </c>
      <c r="D142" s="25"/>
      <c r="E142" s="25">
        <v>0</v>
      </c>
      <c r="F142" s="25"/>
      <c r="G142" s="20">
        <v>39935</v>
      </c>
      <c r="H142" s="25"/>
      <c r="I142" s="20">
        <v>0</v>
      </c>
    </row>
    <row r="143" spans="1:13" s="247" customFormat="1" ht="21.6" customHeight="1">
      <c r="A143" s="272" t="s">
        <v>84</v>
      </c>
      <c r="B143" s="225"/>
      <c r="C143" s="25">
        <v>0</v>
      </c>
      <c r="D143" s="25"/>
      <c r="E143" s="25">
        <v>0</v>
      </c>
      <c r="F143" s="25"/>
      <c r="G143" s="20">
        <v>0</v>
      </c>
      <c r="H143" s="25"/>
      <c r="I143" s="20">
        <v>0</v>
      </c>
    </row>
    <row r="144" spans="1:13" s="247" customFormat="1" ht="21.6" customHeight="1">
      <c r="A144" s="272" t="s">
        <v>321</v>
      </c>
      <c r="B144" s="225"/>
      <c r="C144" s="25">
        <v>-967125</v>
      </c>
      <c r="D144" s="25"/>
      <c r="E144" s="25">
        <v>0</v>
      </c>
      <c r="F144" s="25"/>
      <c r="G144" s="25">
        <v>0</v>
      </c>
      <c r="H144" s="25"/>
      <c r="I144" s="20">
        <v>0</v>
      </c>
      <c r="J144" s="259"/>
      <c r="K144" s="259"/>
    </row>
    <row r="145" spans="1:14" s="259" customFormat="1" ht="21.6" customHeight="1">
      <c r="A145" s="272" t="s">
        <v>322</v>
      </c>
      <c r="B145" s="225"/>
      <c r="C145" s="25">
        <v>0</v>
      </c>
      <c r="D145" s="25"/>
      <c r="E145" s="25">
        <v>0</v>
      </c>
      <c r="F145" s="25"/>
      <c r="G145" s="20">
        <v>430000</v>
      </c>
      <c r="H145" s="25"/>
      <c r="I145" s="20">
        <v>0</v>
      </c>
    </row>
    <row r="146" spans="1:14" s="259" customFormat="1" ht="21.6" customHeight="1">
      <c r="A146" s="272" t="s">
        <v>14</v>
      </c>
      <c r="B146" s="225"/>
      <c r="C146" s="25">
        <v>0</v>
      </c>
      <c r="D146" s="25"/>
      <c r="E146" s="25">
        <v>0</v>
      </c>
      <c r="F146" s="25"/>
      <c r="G146" s="20">
        <v>-275792</v>
      </c>
      <c r="H146" s="25"/>
      <c r="I146" s="20">
        <v>0</v>
      </c>
    </row>
    <row r="147" spans="1:14" ht="21.6" customHeight="1">
      <c r="A147" s="272" t="s">
        <v>312</v>
      </c>
      <c r="B147" s="225"/>
      <c r="C147" s="25">
        <v>-1352863</v>
      </c>
      <c r="D147" s="25"/>
      <c r="E147" s="25">
        <v>0</v>
      </c>
      <c r="F147" s="25"/>
      <c r="G147" s="20">
        <v>0</v>
      </c>
      <c r="H147" s="25"/>
      <c r="I147" s="20">
        <v>0</v>
      </c>
      <c r="J147" s="259"/>
      <c r="K147" s="259"/>
    </row>
    <row r="148" spans="1:14" s="259" customFormat="1" ht="21.6" customHeight="1">
      <c r="A148" s="272" t="s">
        <v>319</v>
      </c>
      <c r="B148" s="225"/>
      <c r="C148" s="25">
        <v>654</v>
      </c>
      <c r="D148" s="25"/>
      <c r="E148" s="25">
        <v>0</v>
      </c>
      <c r="F148" s="25"/>
      <c r="G148" s="20">
        <v>0</v>
      </c>
      <c r="H148" s="25"/>
      <c r="I148" s="20">
        <v>0</v>
      </c>
    </row>
    <row r="149" spans="1:14" s="259" customFormat="1" ht="21.6" customHeight="1">
      <c r="A149" s="272" t="s">
        <v>320</v>
      </c>
      <c r="B149" s="225"/>
      <c r="C149" s="25">
        <v>5269</v>
      </c>
      <c r="D149" s="25"/>
      <c r="E149" s="25">
        <v>0</v>
      </c>
      <c r="F149" s="25"/>
      <c r="G149" s="20">
        <v>0</v>
      </c>
      <c r="H149" s="25"/>
      <c r="I149" s="20">
        <v>0</v>
      </c>
    </row>
    <row r="150" spans="1:14" s="259" customFormat="1" ht="21.6" customHeight="1">
      <c r="A150" s="272" t="s">
        <v>29</v>
      </c>
      <c r="B150" s="225"/>
      <c r="C150" s="25">
        <v>963126</v>
      </c>
      <c r="D150" s="25"/>
      <c r="E150" s="25">
        <v>0</v>
      </c>
      <c r="F150" s="25"/>
      <c r="G150" s="25">
        <v>0</v>
      </c>
      <c r="H150" s="25"/>
      <c r="I150" s="20">
        <v>0</v>
      </c>
    </row>
    <row r="151" spans="1:14" s="259" customFormat="1" ht="21.6" customHeight="1">
      <c r="A151" s="173" t="s">
        <v>298</v>
      </c>
      <c r="B151" s="225"/>
      <c r="C151" s="25">
        <v>-34280</v>
      </c>
      <c r="D151" s="25"/>
      <c r="E151" s="20">
        <v>16758</v>
      </c>
      <c r="F151" s="25"/>
      <c r="G151" s="20">
        <v>0</v>
      </c>
      <c r="H151" s="25"/>
      <c r="I151" s="20">
        <v>0</v>
      </c>
    </row>
    <row r="152" spans="1:14" s="259" customFormat="1" ht="21.6" customHeight="1">
      <c r="A152" s="173" t="s">
        <v>217</v>
      </c>
      <c r="B152" s="225"/>
      <c r="C152" s="25">
        <v>-4582</v>
      </c>
      <c r="D152" s="25"/>
      <c r="E152" s="25">
        <v>60376</v>
      </c>
      <c r="F152" s="25"/>
      <c r="G152" s="20">
        <v>0</v>
      </c>
      <c r="H152" s="25"/>
      <c r="I152" s="20">
        <v>0</v>
      </c>
    </row>
    <row r="153" spans="1:14" s="259" customFormat="1" ht="21.6" customHeight="1">
      <c r="A153" s="272" t="s">
        <v>288</v>
      </c>
      <c r="B153" s="225"/>
      <c r="C153" s="25">
        <v>40005</v>
      </c>
      <c r="D153" s="25"/>
      <c r="E153" s="25">
        <v>0</v>
      </c>
      <c r="F153" s="25"/>
      <c r="G153" s="25">
        <v>40005</v>
      </c>
      <c r="H153" s="25"/>
      <c r="I153" s="20">
        <v>0</v>
      </c>
    </row>
    <row r="154" spans="1:14" s="259" customFormat="1" ht="21.6" customHeight="1">
      <c r="A154" s="272" t="s">
        <v>216</v>
      </c>
      <c r="B154" s="225"/>
      <c r="C154" s="25">
        <v>35994</v>
      </c>
      <c r="D154" s="25"/>
      <c r="E154" s="25">
        <v>5059</v>
      </c>
      <c r="F154" s="25"/>
      <c r="G154" s="20">
        <v>0</v>
      </c>
      <c r="H154" s="25"/>
      <c r="I154" s="20">
        <v>0</v>
      </c>
    </row>
    <row r="155" spans="1:14" s="259" customFormat="1" ht="21.6" customHeight="1">
      <c r="A155" s="272" t="s">
        <v>210</v>
      </c>
      <c r="B155" s="225"/>
      <c r="C155" s="25">
        <v>0</v>
      </c>
      <c r="D155" s="25"/>
      <c r="E155" s="25">
        <v>6728</v>
      </c>
      <c r="F155" s="25"/>
      <c r="G155" s="20">
        <v>0</v>
      </c>
      <c r="H155" s="25"/>
      <c r="I155" s="20">
        <v>0</v>
      </c>
    </row>
    <row r="156" spans="1:14" s="259" customFormat="1" ht="21.6" customHeight="1">
      <c r="A156" s="229" t="s">
        <v>209</v>
      </c>
      <c r="B156" s="225"/>
      <c r="C156" s="25">
        <v>16467</v>
      </c>
      <c r="D156" s="25"/>
      <c r="E156" s="25">
        <v>394221</v>
      </c>
      <c r="F156" s="25"/>
      <c r="G156" s="20">
        <v>0</v>
      </c>
      <c r="H156" s="25"/>
      <c r="I156" s="20">
        <v>0</v>
      </c>
    </row>
    <row r="157" spans="1:14" s="259" customFormat="1" ht="21.6" customHeight="1">
      <c r="A157" s="258" t="s">
        <v>205</v>
      </c>
      <c r="B157" s="249"/>
      <c r="C157" s="20">
        <v>0</v>
      </c>
      <c r="D157" s="248"/>
      <c r="E157" s="20">
        <v>81296</v>
      </c>
      <c r="F157" s="248"/>
      <c r="G157" s="20">
        <v>0</v>
      </c>
      <c r="H157" s="248"/>
      <c r="I157" s="20">
        <v>81296</v>
      </c>
    </row>
    <row r="158" spans="1:14" s="249" customFormat="1" ht="33" customHeight="1">
      <c r="A158" s="248"/>
      <c r="C158" s="248"/>
      <c r="D158" s="248"/>
      <c r="E158" s="248"/>
      <c r="F158" s="248"/>
      <c r="G158" s="248"/>
      <c r="H158" s="248"/>
      <c r="I158" s="248"/>
      <c r="J158" s="230"/>
      <c r="K158" s="230"/>
      <c r="L158" s="230"/>
      <c r="M158" s="230"/>
      <c r="N158" s="230"/>
    </row>
    <row r="159" spans="1:14" ht="33" customHeight="1">
      <c r="E159" s="273"/>
    </row>
  </sheetData>
  <mergeCells count="24">
    <mergeCell ref="C117:I117"/>
    <mergeCell ref="A110:I110"/>
    <mergeCell ref="C112:E112"/>
    <mergeCell ref="G112:I112"/>
    <mergeCell ref="C113:E113"/>
    <mergeCell ref="G113:I113"/>
    <mergeCell ref="C114:E114"/>
    <mergeCell ref="G114:I114"/>
    <mergeCell ref="A2:I2"/>
    <mergeCell ref="G4:I4"/>
    <mergeCell ref="C5:E5"/>
    <mergeCell ref="G5:I5"/>
    <mergeCell ref="C6:E6"/>
    <mergeCell ref="G6:I6"/>
    <mergeCell ref="C4:E4"/>
    <mergeCell ref="C64:I64"/>
    <mergeCell ref="C9:I9"/>
    <mergeCell ref="A57:I57"/>
    <mergeCell ref="G59:I59"/>
    <mergeCell ref="C60:E60"/>
    <mergeCell ref="G60:I60"/>
    <mergeCell ref="C61:E61"/>
    <mergeCell ref="G61:I61"/>
    <mergeCell ref="C59:E59"/>
  </mergeCells>
  <pageMargins left="0.8" right="0.8" top="0.48" bottom="0.4" header="0.5" footer="0.5"/>
  <pageSetup paperSize="9" scale="64" firstPageNumber="19" fitToHeight="0" orientation="portrait" useFirstPageNumber="1" r:id="rId1"/>
  <headerFooter alignWithMargins="0">
    <oddFooter>&amp;L&amp;15  หมายเหตุประกอบงบการเงินเป็นส่วนหนึ่งของงบการเงินนี้
&amp;C&amp;15&amp;P</oddFooter>
  </headerFooter>
  <rowBreaks count="2" manualBreakCount="2">
    <brk id="55" max="8" man="1"/>
    <brk id="108"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F10"/>
  <sheetViews>
    <sheetView showOutlineSymbols="0" workbookViewId="0"/>
  </sheetViews>
  <sheetFormatPr defaultRowHeight="21"/>
  <cols>
    <col min="1" max="1" width="1.33203125" customWidth="1"/>
    <col min="2" max="2" width="75.1640625" customWidth="1"/>
    <col min="3" max="3" width="1.6640625" customWidth="1"/>
    <col min="4" max="4" width="6.5" customWidth="1"/>
    <col min="5" max="6" width="18.6640625" customWidth="1"/>
  </cols>
  <sheetData>
    <row r="1" spans="2:6">
      <c r="B1" s="1" t="s">
        <v>103</v>
      </c>
      <c r="C1" s="1"/>
      <c r="D1" s="5"/>
      <c r="E1" s="5"/>
      <c r="F1" s="5"/>
    </row>
    <row r="2" spans="2:6">
      <c r="B2" s="1" t="s">
        <v>104</v>
      </c>
      <c r="C2" s="1"/>
      <c r="D2" s="5"/>
      <c r="E2" s="5"/>
      <c r="F2" s="5"/>
    </row>
    <row r="3" spans="2:6">
      <c r="B3" s="2"/>
      <c r="C3" s="2"/>
      <c r="D3" s="6"/>
      <c r="E3" s="6"/>
      <c r="F3" s="6"/>
    </row>
    <row r="4" spans="2:6" ht="63">
      <c r="B4" s="2" t="s">
        <v>105</v>
      </c>
      <c r="C4" s="2"/>
      <c r="D4" s="6"/>
      <c r="E4" s="6"/>
      <c r="F4" s="6"/>
    </row>
    <row r="5" spans="2:6">
      <c r="B5" s="2"/>
      <c r="C5" s="2"/>
      <c r="D5" s="6"/>
      <c r="E5" s="6"/>
      <c r="F5" s="6"/>
    </row>
    <row r="6" spans="2:6">
      <c r="B6" s="1" t="s">
        <v>106</v>
      </c>
      <c r="C6" s="1"/>
      <c r="D6" s="5"/>
      <c r="E6" s="5" t="s">
        <v>107</v>
      </c>
      <c r="F6" s="5" t="s">
        <v>108</v>
      </c>
    </row>
    <row r="7" spans="2:6" ht="21.75" thickBot="1">
      <c r="B7" s="2"/>
      <c r="C7" s="2"/>
      <c r="D7" s="6"/>
      <c r="E7" s="6"/>
      <c r="F7" s="6"/>
    </row>
    <row r="8" spans="2:6" ht="42.75" thickBot="1">
      <c r="B8" s="3" t="s">
        <v>109</v>
      </c>
      <c r="C8" s="4"/>
      <c r="D8" s="7"/>
      <c r="E8" s="7">
        <v>1</v>
      </c>
      <c r="F8" s="8" t="s">
        <v>110</v>
      </c>
    </row>
    <row r="9" spans="2:6">
      <c r="B9" s="2"/>
      <c r="C9" s="2"/>
      <c r="D9" s="6"/>
      <c r="E9" s="6"/>
      <c r="F9" s="6"/>
    </row>
    <row r="10" spans="2:6">
      <c r="B10" s="2"/>
      <c r="C10" s="2"/>
      <c r="D10" s="6"/>
      <c r="E10" s="6"/>
      <c r="F10" s="6"/>
    </row>
  </sheetData>
  <pageMargins left="1" right="0.4" top="0.8" bottom="0.7" header="0.5" footer="0.5"/>
  <pageSetup paperSize="9" scale="85"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datasnipper xmlns="http://datasnipper" workbookId="30e74421-956c-4a7f-b9e1-a9e381843865" dataSnipperSheetDeleted="false" guid="7917946b-7fa6-4e73-b9a5-90ad69abb5b2" revision="2">
  <settings xmlns="" guid="431ab49e-8839-49b7-beb5-1c4a646415b0">
    <setting type="boolean" value="True" name="embed-documents" guid="26de7965-3a32-4dc7-aed2-cb03f2517b07"/>
  </settings>
</datasnipper>
</file>

<file path=customXml/item2.xml><?xml version="1.0" encoding="utf-8"?>
<ct:contentTypeSchema xmlns:ct="http://schemas.microsoft.com/office/2006/metadata/contentType" xmlns:ma="http://schemas.microsoft.com/office/2006/metadata/properties/metaAttributes" ct:_="" ma:_="" ma:contentTypeName="Document" ma:contentTypeID="0x010100FC3C573FF70E394A86433F5E112C33AA" ma:contentTypeVersion="17" ma:contentTypeDescription="Create a new document." ma:contentTypeScope="" ma:versionID="e4a606335ffde4b0811e34ce63f1fda0">
  <xsd:schema xmlns:xsd="http://www.w3.org/2001/XMLSchema" xmlns:xs="http://www.w3.org/2001/XMLSchema" xmlns:p="http://schemas.microsoft.com/office/2006/metadata/properties" xmlns:ns2="f6ba49b0-bcda-4796-8236-5b5cc1493ace" xmlns:ns3="05716746-add9-412a-97a9-1b5167d151a3" xmlns:ns4="4243d5be-521d-4052-81ca-f0f31ea6f2da" targetNamespace="http://schemas.microsoft.com/office/2006/metadata/properties" ma:root="true" ma:fieldsID="ab17bedb057d3bafa66dc47a559d47d8" ns2:_="" ns3:_="" ns4:_="">
    <xsd:import namespace="f6ba49b0-bcda-4796-8236-5b5cc1493ace"/>
    <xsd:import namespace="05716746-add9-412a-97a9-1b5167d151a3"/>
    <xsd:import namespace="4243d5be-521d-4052-81ca-f0f31ea6f2da"/>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LengthInSecond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6ba49b0-bcda-4796-8236-5b5cc1493ac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8883d318-f35c-4577-94aa-4c8e836d27a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5716746-add9-412a-97a9-1b5167d151a3"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243d5be-521d-4052-81ca-f0f31ea6f2da"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0ab28412-1f3e-45b3-a383-4139aabcf663}" ma:internalName="TaxCatchAll" ma:showField="CatchAllData" ma:web="05716746-add9-412a-97a9-1b5167d151a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846AA62-2778-4393-A9CA-436E508A8E9E}">
  <ds:schemaRefs>
    <ds:schemaRef ds:uri="http://datasnipper"/>
    <ds:schemaRef ds:uri=""/>
  </ds:schemaRefs>
</ds:datastoreItem>
</file>

<file path=customXml/itemProps2.xml><?xml version="1.0" encoding="utf-8"?>
<ds:datastoreItem xmlns:ds="http://schemas.openxmlformats.org/officeDocument/2006/customXml" ds:itemID="{5212DFB8-677B-4E7C-A09C-6BABC694EA4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6ba49b0-bcda-4796-8236-5b5cc1493ace"/>
    <ds:schemaRef ds:uri="05716746-add9-412a-97a9-1b5167d151a3"/>
    <ds:schemaRef ds:uri="4243d5be-521d-4052-81ca-f0f31ea6f2d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CE09DB2-4869-4ED5-84F1-F5F9764D7F86}">
  <ds:schemaRefs>
    <ds:schemaRef ds:uri="http://schemas.microsoft.com/sharepoint/v3/contenttype/forms"/>
  </ds:schemaRefs>
</ds:datastoreItem>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BS 10-12</vt:lpstr>
      <vt:lpstr>PL 13-14</vt:lpstr>
      <vt:lpstr>SOCE_Conso 15-16</vt:lpstr>
      <vt:lpstr>SOCE_Separate 17-18</vt:lpstr>
      <vt:lpstr>CF 19-21</vt:lpstr>
      <vt:lpstr>Compatibility Report</vt:lpstr>
      <vt:lpstr>'BS 10-12'!Print_Area</vt:lpstr>
      <vt:lpstr>'CF 19-21'!Print_Area</vt:lpstr>
      <vt:lpstr>'PL 13-14'!Print_Area</vt:lpstr>
      <vt:lpstr>'SOCE_Conso 15-16'!Print_Area</vt:lpstr>
      <vt:lpstr>'SOCE_Separate 17-18'!Print_Area</vt:lpstr>
    </vt:vector>
  </TitlesOfParts>
  <Manager/>
  <Company>Deloitte Touche Tohmatsu Services,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Pyenpensuk</dc:creator>
  <cp:keywords/>
  <dc:description/>
  <cp:lastModifiedBy>Papatsamon Chuntavee</cp:lastModifiedBy>
  <cp:revision/>
  <cp:lastPrinted>2025-02-27T21:10:06Z</cp:lastPrinted>
  <dcterms:created xsi:type="dcterms:W3CDTF">2009-05-01T04:26:10Z</dcterms:created>
  <dcterms:modified xsi:type="dcterms:W3CDTF">2025-02-28T00:07:39Z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2021-07-02T09:33:51Z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bdf269ee-f653-4f0a-93e3-1407ae65da52</vt:lpwstr>
  </property>
  <property fmtid="{D5CDD505-2E9C-101B-9397-08002B2CF9AE}" pid="8" name="MSIP_Label_ea60d57e-af5b-4752-ac57-3e4f28ca11dc_ContentBits">
    <vt:lpwstr>0</vt:lpwstr>
  </property>
</Properties>
</file>