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\Desktop\FNS_31.12.2022\FNS y_2022\"/>
    </mc:Choice>
  </mc:AlternateContent>
  <bookViews>
    <workbookView xWindow="-108" yWindow="-108" windowWidth="19416" windowHeight="10416" tabRatio="693" firstSheet="1" activeTab="5"/>
  </bookViews>
  <sheets>
    <sheet name="      " sheetId="1" state="hidden" r:id="rId1"/>
    <sheet name="BS" sheetId="20" r:id="rId2"/>
    <sheet name="PL" sheetId="34" r:id="rId3"/>
    <sheet name="Consolidated" sheetId="35" r:id="rId4"/>
    <sheet name="Company" sheetId="36" r:id="rId5"/>
    <sheet name="CF" sheetId="37" r:id="rId6"/>
  </sheets>
  <definedNames>
    <definedName name="_GoBack" localSheetId="5">CF!#REF!</definedName>
    <definedName name="AS2DocOpenMode" hidden="1">"AS2DocumentEdit"</definedName>
    <definedName name="_xlnm.Print_Area" localSheetId="1">BS!$A$1:$J$79</definedName>
    <definedName name="_xlnm.Print_Area" localSheetId="5">CF!$A$1:$I$94</definedName>
    <definedName name="_xlnm.Print_Area" localSheetId="4">Company!$A$1:$O$34</definedName>
    <definedName name="_xlnm.Print_Area" localSheetId="3">Consolidated!$A$1:$U$37</definedName>
    <definedName name="_xlnm.Print_Area" localSheetId="2">PL!$A$1:$I$67</definedName>
    <definedName name="Z_71F08C2D_A392_4E43_8C71_7A0315E603E3_.wvu.PrintArea" localSheetId="3" hidden="1">Consolidated!$A$1:$U$4</definedName>
  </definedNames>
  <calcPr calcId="162913"/>
  <customWorkbookViews>
    <customWorkbookView name="SomthawinCharatthany - Personal View" guid="{E2C5A292-1F08-4011-B7CD-B2C1CB9ECC1B}" mergeInterval="0" personalView="1" maximized="1" windowWidth="1020" windowHeight="578" tabRatio="693" activeSheetId="4"/>
    <customWorkbookView name="prasert - Personal View" guid="{88D99024-9974-4C2C-AD31-DE47EDB57561}" mergeInterval="0" personalView="1" maximized="1" windowWidth="1020" windowHeight="569" tabRatio="693" activeSheetId="2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wiamwong - Personal View" guid="{A82D49EB-A25D-4520-9E5A-28478E33FF16}" mergeInterval="0" personalView="1" maximized="1" xWindow="1" yWindow="1" windowWidth="1280" windowHeight="804" tabRatio="693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37" l="1"/>
  <c r="I87" i="37"/>
  <c r="G87" i="37"/>
  <c r="E87" i="37"/>
  <c r="E71" i="37"/>
  <c r="I32" i="36"/>
  <c r="G32" i="36"/>
  <c r="I71" i="37" l="1"/>
  <c r="G71" i="37"/>
  <c r="C71" i="37"/>
  <c r="U33" i="35" l="1"/>
  <c r="U32" i="35"/>
  <c r="U31" i="35"/>
  <c r="S34" i="35"/>
  <c r="Q34" i="35"/>
  <c r="O34" i="35"/>
  <c r="M34" i="35"/>
  <c r="K34" i="35"/>
  <c r="I34" i="35"/>
  <c r="G34" i="35"/>
  <c r="E34" i="35"/>
  <c r="C34" i="35"/>
  <c r="C34" i="34"/>
  <c r="C26" i="34"/>
  <c r="U34" i="35" l="1"/>
  <c r="G26" i="34"/>
  <c r="H34" i="20"/>
  <c r="M27" i="36" l="1"/>
  <c r="K27" i="36"/>
  <c r="I27" i="36"/>
  <c r="G27" i="36"/>
  <c r="E27" i="36"/>
  <c r="C27" i="36"/>
  <c r="O26" i="36"/>
  <c r="O14" i="36"/>
  <c r="O15" i="36" s="1"/>
  <c r="M15" i="36"/>
  <c r="K15" i="36"/>
  <c r="G15" i="36"/>
  <c r="E15" i="36"/>
  <c r="C15" i="36"/>
  <c r="I15" i="36"/>
  <c r="S29" i="35"/>
  <c r="S21" i="35"/>
  <c r="S17" i="35"/>
  <c r="Q29" i="35"/>
  <c r="O29" i="35"/>
  <c r="O36" i="35" s="1"/>
  <c r="M29" i="35"/>
  <c r="M36" i="35" s="1"/>
  <c r="Q21" i="35"/>
  <c r="O21" i="35"/>
  <c r="M21" i="35"/>
  <c r="Q17" i="35"/>
  <c r="O17" i="35"/>
  <c r="M17" i="35"/>
  <c r="K29" i="35"/>
  <c r="I29" i="35"/>
  <c r="G29" i="35"/>
  <c r="E29" i="35"/>
  <c r="C29" i="35"/>
  <c r="U28" i="35"/>
  <c r="U29" i="35" s="1"/>
  <c r="K17" i="35"/>
  <c r="I17" i="35"/>
  <c r="G17" i="35"/>
  <c r="E17" i="35"/>
  <c r="C17" i="35"/>
  <c r="U16" i="35"/>
  <c r="U17" i="35" s="1"/>
  <c r="O27" i="36" l="1"/>
  <c r="S23" i="35"/>
  <c r="M23" i="35"/>
  <c r="S36" i="35"/>
  <c r="Q23" i="35"/>
  <c r="Q36" i="35"/>
  <c r="O23" i="35"/>
  <c r="E31" i="37" l="1"/>
  <c r="G31" i="37"/>
  <c r="I31" i="37"/>
  <c r="C58" i="34"/>
  <c r="I58" i="34"/>
  <c r="G58" i="34"/>
  <c r="E58" i="34"/>
  <c r="I23" i="34"/>
  <c r="G23" i="34"/>
  <c r="C23" i="34"/>
  <c r="E23" i="34"/>
  <c r="G16" i="34"/>
  <c r="K36" i="35" l="1"/>
  <c r="C36" i="35"/>
  <c r="G36" i="35"/>
  <c r="U35" i="35"/>
  <c r="G84" i="37" l="1"/>
  <c r="C84" i="37"/>
  <c r="I84" i="37"/>
  <c r="E84" i="37"/>
  <c r="E41" i="37" l="1"/>
  <c r="E46" i="37" s="1"/>
  <c r="C31" i="37"/>
  <c r="I41" i="37"/>
  <c r="I46" i="37" s="1"/>
  <c r="O32" i="36"/>
  <c r="M31" i="36"/>
  <c r="G31" i="36"/>
  <c r="G33" i="36" s="1"/>
  <c r="E31" i="36"/>
  <c r="C31" i="36"/>
  <c r="K31" i="36"/>
  <c r="K33" i="36" s="1"/>
  <c r="O20" i="36"/>
  <c r="M19" i="36"/>
  <c r="K19" i="36"/>
  <c r="K21" i="36" s="1"/>
  <c r="I19" i="36"/>
  <c r="I21" i="36" s="1"/>
  <c r="G19" i="36"/>
  <c r="G21" i="36" s="1"/>
  <c r="E19" i="36"/>
  <c r="C19" i="36"/>
  <c r="O18" i="36"/>
  <c r="O17" i="36"/>
  <c r="O12" i="36"/>
  <c r="U22" i="35"/>
  <c r="K21" i="35"/>
  <c r="K23" i="35" s="1"/>
  <c r="I21" i="35"/>
  <c r="I23" i="35" s="1"/>
  <c r="G21" i="35"/>
  <c r="G23" i="35" s="1"/>
  <c r="E21" i="35"/>
  <c r="C21" i="35"/>
  <c r="C23" i="35" s="1"/>
  <c r="U20" i="35"/>
  <c r="U19" i="35"/>
  <c r="U14" i="35"/>
  <c r="C41" i="37" l="1"/>
  <c r="C46" i="37" s="1"/>
  <c r="C89" i="37" s="1"/>
  <c r="C91" i="37" s="1"/>
  <c r="M21" i="36"/>
  <c r="M24" i="36" s="1"/>
  <c r="M33" i="36" s="1"/>
  <c r="C21" i="36"/>
  <c r="C24" i="36" s="1"/>
  <c r="E21" i="36"/>
  <c r="E24" i="36" s="1"/>
  <c r="E33" i="36" s="1"/>
  <c r="I89" i="37"/>
  <c r="I91" i="37" s="1"/>
  <c r="E23" i="35"/>
  <c r="E26" i="35" s="1"/>
  <c r="U21" i="35"/>
  <c r="U23" i="35" s="1"/>
  <c r="E89" i="37"/>
  <c r="E91" i="37" s="1"/>
  <c r="O19" i="36"/>
  <c r="O21" i="36" s="1"/>
  <c r="O30" i="36"/>
  <c r="O24" i="36" l="1"/>
  <c r="C33" i="36"/>
  <c r="E36" i="35"/>
  <c r="U26" i="35"/>
  <c r="I52" i="34"/>
  <c r="G52" i="34"/>
  <c r="E52" i="34"/>
  <c r="C52" i="34"/>
  <c r="C59" i="34" s="1"/>
  <c r="I16" i="34"/>
  <c r="I25" i="34" s="1"/>
  <c r="E16" i="34"/>
  <c r="C16" i="34"/>
  <c r="I59" i="34" l="1"/>
  <c r="I31" i="34"/>
  <c r="I33" i="34" s="1"/>
  <c r="I35" i="34" s="1"/>
  <c r="G59" i="34"/>
  <c r="G25" i="34"/>
  <c r="G31" i="34" s="1"/>
  <c r="G33" i="34" s="1"/>
  <c r="E59" i="34"/>
  <c r="E25" i="34"/>
  <c r="C25" i="34"/>
  <c r="C31" i="34" l="1"/>
  <c r="C33" i="34" s="1"/>
  <c r="I62" i="34"/>
  <c r="E31" i="34"/>
  <c r="E33" i="34" s="1"/>
  <c r="G35" i="34"/>
  <c r="I29" i="36" s="1"/>
  <c r="J76" i="20"/>
  <c r="H76" i="20"/>
  <c r="F76" i="20"/>
  <c r="J60" i="20"/>
  <c r="H60" i="20"/>
  <c r="F60" i="20"/>
  <c r="D60" i="20"/>
  <c r="J54" i="20"/>
  <c r="H54" i="20"/>
  <c r="F54" i="20"/>
  <c r="D54" i="20"/>
  <c r="J34" i="20"/>
  <c r="F34" i="20"/>
  <c r="D34" i="20"/>
  <c r="J15" i="20"/>
  <c r="J22" i="20" s="1"/>
  <c r="H15" i="20"/>
  <c r="H22" i="20" s="1"/>
  <c r="F15" i="20"/>
  <c r="F22" i="20" s="1"/>
  <c r="D15" i="20"/>
  <c r="D22" i="20" s="1"/>
  <c r="C35" i="34" l="1"/>
  <c r="C62" i="34" s="1"/>
  <c r="E35" i="34"/>
  <c r="E62" i="34" s="1"/>
  <c r="I31" i="36"/>
  <c r="I33" i="36" s="1"/>
  <c r="G41" i="37"/>
  <c r="G46" i="37" s="1"/>
  <c r="G62" i="34"/>
  <c r="F36" i="20"/>
  <c r="I36" i="35"/>
  <c r="F62" i="20"/>
  <c r="F78" i="20" s="1"/>
  <c r="D62" i="20"/>
  <c r="H62" i="20"/>
  <c r="H78" i="20" s="1"/>
  <c r="J36" i="20"/>
  <c r="J62" i="20"/>
  <c r="J78" i="20" s="1"/>
  <c r="H36" i="20"/>
  <c r="D36" i="20"/>
  <c r="G89" i="37" l="1"/>
  <c r="G91" i="37" s="1"/>
  <c r="O29" i="36"/>
  <c r="O31" i="36"/>
  <c r="O33" i="36" s="1"/>
  <c r="D76" i="20"/>
  <c r="D78" i="20" s="1"/>
  <c r="U36" i="35"/>
</calcChain>
</file>

<file path=xl/comments1.xml><?xml version="1.0" encoding="utf-8"?>
<comments xmlns="http://schemas.openxmlformats.org/spreadsheetml/2006/main">
  <authors>
    <author>Phakchira, Jammeechai</author>
  </authors>
  <commentList>
    <comment ref="G6" authorId="0" shapeId="0">
      <text>
        <r>
          <rPr>
            <sz val="14"/>
            <rFont val="Angsana New"/>
            <family val="1"/>
            <charset val="222"/>
          </rPr>
          <t>ใน Template เอา Retained earning ขึ้นก่อน Other components of shareholders' equity</t>
        </r>
      </text>
    </comment>
  </commentList>
</comments>
</file>

<file path=xl/comments2.xml><?xml version="1.0" encoding="utf-8"?>
<comments xmlns="http://schemas.openxmlformats.org/spreadsheetml/2006/main">
  <authors>
    <author>Phakchira, Jammeechai</author>
  </authors>
  <commentList>
    <comment ref="A14" authorId="0" shapeId="0">
      <text>
        <r>
          <rPr>
            <sz val="9"/>
            <color indexed="81"/>
            <rFont val="Tahoma"/>
            <family val="2"/>
          </rPr>
          <t>ใน template อยู่ต่อจาก Tax expense</t>
        </r>
      </text>
    </comment>
    <comment ref="A23" authorId="0" shapeId="0">
      <text>
        <r>
          <rPr>
            <sz val="9"/>
            <color indexed="81"/>
            <rFont val="Tahoma"/>
            <family val="2"/>
          </rPr>
          <t>Template &gt;&gt; Share of (profit) loss of subsidiaries, joint ventures and associates accounted for using equity method, net of tax</t>
        </r>
      </text>
    </comment>
    <comment ref="A28" authorId="0" shapeId="0">
      <text>
        <r>
          <rPr>
            <sz val="9"/>
            <color indexed="81"/>
            <rFont val="Tahoma"/>
            <family val="2"/>
          </rPr>
          <t>ใน template อยู่ต่อจาก Tax expense</t>
        </r>
      </text>
    </comment>
  </commentList>
</comments>
</file>

<file path=xl/sharedStrings.xml><?xml version="1.0" encoding="utf-8"?>
<sst xmlns="http://schemas.openxmlformats.org/spreadsheetml/2006/main" count="361" uniqueCount="228">
  <si>
    <t>FNS Holdings Public Company Limited and its Subsidiaries</t>
  </si>
  <si>
    <t>(formerly Finansa Public Company Limited)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</si>
  <si>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</si>
  <si>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</si>
  <si>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</si>
  <si>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</si>
  <si>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</si>
  <si>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</si>
  <si>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</si>
  <si>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 xml:space="preserve"> </t>
  </si>
  <si>
    <t>(in thousand Baht)</t>
  </si>
  <si>
    <t>Current assets</t>
  </si>
  <si>
    <t>Cash and cash equivalents</t>
  </si>
  <si>
    <t>Service income receivables</t>
  </si>
  <si>
    <t>Related parties</t>
  </si>
  <si>
    <t>Other parties</t>
  </si>
  <si>
    <t>-</t>
  </si>
  <si>
    <t>Total service income receivables</t>
  </si>
  <si>
    <t>Other receivables</t>
  </si>
  <si>
    <t>Short-term loans and advance to related parties</t>
  </si>
  <si>
    <t>Loans to others</t>
  </si>
  <si>
    <t>Other current financial assets</t>
  </si>
  <si>
    <t>7, 22</t>
  </si>
  <si>
    <t>Digital tokens</t>
  </si>
  <si>
    <t>22</t>
  </si>
  <si>
    <t>Other current assets</t>
  </si>
  <si>
    <t>Total current assets</t>
  </si>
  <si>
    <t>Non-current assets</t>
  </si>
  <si>
    <t>Other non-current financial assets</t>
  </si>
  <si>
    <t>Investment in subsidiaries</t>
  </si>
  <si>
    <t>8</t>
  </si>
  <si>
    <t>Investment in associates and joint venture</t>
  </si>
  <si>
    <t>9</t>
  </si>
  <si>
    <t>Building and equipment</t>
  </si>
  <si>
    <t>10</t>
  </si>
  <si>
    <t>Right-of-use assets</t>
  </si>
  <si>
    <t>Goodwill</t>
  </si>
  <si>
    <t>11</t>
  </si>
  <si>
    <t>Other intangible assets other than goodwill</t>
  </si>
  <si>
    <t>Deferred tax assets</t>
  </si>
  <si>
    <t>19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</si>
  <si>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</si>
  <si>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</si>
  <si>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</si>
  <si>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</si>
  <si>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</si>
  <si>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debentures</t>
  </si>
  <si>
    <t>12.1</t>
  </si>
  <si>
    <t>Current portion of long-term debentures</t>
  </si>
  <si>
    <t>Current portion of lease liabilities</t>
  </si>
  <si>
    <t>Short-term loans and advance from related parties</t>
  </si>
  <si>
    <t>Income tax payable</t>
  </si>
  <si>
    <t>Other current liabilities</t>
  </si>
  <si>
    <t>Total current liabilities</t>
  </si>
  <si>
    <t>Non-current liabilities</t>
  </si>
  <si>
    <t>Long-term debentures</t>
  </si>
  <si>
    <t>12.2, 22</t>
  </si>
  <si>
    <t>Lease liabilities</t>
  </si>
  <si>
    <t>Non-current provisions for employee benefits</t>
  </si>
  <si>
    <t>13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</si>
  <si>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</si>
  <si>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</si>
  <si>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</si>
  <si>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</si>
  <si>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</si>
  <si>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 (345,855,440 ordinary shares, par value at Baht 5 per share)</t>
  </si>
  <si>
    <t xml:space="preserve">   Issued and paid-up share capital</t>
  </si>
  <si>
    <t>Share premium on ordinary shares</t>
  </si>
  <si>
    <t>Retained earnings</t>
  </si>
  <si>
    <t xml:space="preserve">   Appropriated </t>
  </si>
  <si>
    <t xml:space="preserve">      Legal reserve</t>
  </si>
  <si>
    <t>14</t>
  </si>
  <si>
    <t xml:space="preserve">   Unappropriated</t>
  </si>
  <si>
    <t>Other components of equity</t>
  </si>
  <si>
    <t>Total equity</t>
  </si>
  <si>
    <t>Total liabilities and equity</t>
  </si>
  <si>
    <t xml:space="preserve">Statement of comprehensive income </t>
  </si>
  <si>
    <t>financial statemetns</t>
  </si>
  <si>
    <t>(Restated)</t>
  </si>
  <si>
    <t>Income</t>
  </si>
  <si>
    <t>Revenue from investment, advisory and management business</t>
  </si>
  <si>
    <t>Net gain on invesments measured at fair value through profit or loss</t>
  </si>
  <si>
    <t>Gain on disposal of investment in a subsidiary</t>
  </si>
  <si>
    <t>Other income</t>
  </si>
  <si>
    <t>Total income</t>
  </si>
  <si>
    <t>Expenses</t>
  </si>
  <si>
    <t>Investment, advisory and management business expenses</t>
  </si>
  <si>
    <t>Servicing and administrative expenses</t>
  </si>
  <si>
    <t>4, 10</t>
  </si>
  <si>
    <t>Loss on disposal of investment in an associate</t>
  </si>
  <si>
    <t>Total expenses</t>
  </si>
  <si>
    <t>Finance costs</t>
  </si>
  <si>
    <t>Reversal of expected credit loss</t>
  </si>
  <si>
    <t>Share of profit of associates and joint venture accounted for</t>
  </si>
  <si>
    <t>using equity method</t>
  </si>
  <si>
    <t>Gain on disposal of building and equipment</t>
  </si>
  <si>
    <t>Profit (loss) before income tax expense</t>
  </si>
  <si>
    <t>Income tax expense</t>
  </si>
  <si>
    <t>Profit (loss) for the year from continuing operations</t>
  </si>
  <si>
    <t>(Loss) profit for the year from discontinued operation, net of tax</t>
  </si>
  <si>
    <t>Profit (loss) for the year</t>
  </si>
  <si>
    <t>Other comprehensive income (loss)</t>
  </si>
  <si>
    <t>Items that will be reclassified subsequently to profit or loss</t>
  </si>
  <si>
    <t>(Loss) gain on measurement of financial assets</t>
  </si>
  <si>
    <t>Gain on dilution of investment in an associate</t>
  </si>
  <si>
    <t>Exchange differences on translating financial statements</t>
  </si>
  <si>
    <t>Total items that will be reclassified subsequently to profit or loss</t>
  </si>
  <si>
    <t>Items that will not be reclassified to profit or loss</t>
  </si>
  <si>
    <t>Actuarial gain on defined benefit plan</t>
  </si>
  <si>
    <t>Total items that will not be reclassified to profit or loss</t>
  </si>
  <si>
    <t>Other comprehensive income for the year, net of tax</t>
  </si>
  <si>
    <t>Total comprehensive income (loss) for the year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</si>
  <si>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</si>
  <si>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Basic earnings (loss) per share from continuing operation</t>
  </si>
  <si>
    <t>Basic (loss) earnings per share from discontinued operation</t>
  </si>
  <si>
    <t xml:space="preserve">Statement of changes in equity </t>
  </si>
  <si>
    <t>Consolidated financial statemetns</t>
  </si>
  <si>
    <t xml:space="preserve">Share of other </t>
  </si>
  <si>
    <t>comprehensive (loss)</t>
  </si>
  <si>
    <t>Issued and</t>
  </si>
  <si>
    <t>(Loss) gain on</t>
  </si>
  <si>
    <t xml:space="preserve">Gain on dilution </t>
  </si>
  <si>
    <t>income of associates</t>
  </si>
  <si>
    <t>paid-up</t>
  </si>
  <si>
    <t>Share premium</t>
  </si>
  <si>
    <t>remeasurement of</t>
  </si>
  <si>
    <t>of investment</t>
  </si>
  <si>
    <t xml:space="preserve">on translating </t>
  </si>
  <si>
    <t>and joint venture</t>
  </si>
  <si>
    <t>Total</t>
  </si>
  <si>
    <t>share capital</t>
  </si>
  <si>
    <t xml:space="preserve">on ordinary shares </t>
  </si>
  <si>
    <t>Legal reserve</t>
  </si>
  <si>
    <t>Unappropriated</t>
  </si>
  <si>
    <t>financial assets</t>
  </si>
  <si>
    <t>in an associate</t>
  </si>
  <si>
    <t xml:space="preserve"> benefit plan</t>
  </si>
  <si>
    <t>equity</t>
  </si>
  <si>
    <t>Year ended 31 December 2021</t>
  </si>
  <si>
    <t>Balance at 1 January 2021</t>
  </si>
  <si>
    <t>Transactions with owners, recorded directly in equity</t>
  </si>
  <si>
    <t xml:space="preserve">    Dividends</t>
  </si>
  <si>
    <t>Total transactions with owners, recorded directly in equity</t>
  </si>
  <si>
    <t>Comprehensive income (loss) for the year</t>
  </si>
  <si>
    <t xml:space="preserve">   Loss for the year</t>
  </si>
  <si>
    <t xml:space="preserve">   Other comprehensive income (loss)</t>
  </si>
  <si>
    <t>Transfer to legal reserve</t>
  </si>
  <si>
    <t>Balance at 31 December 2021</t>
  </si>
  <si>
    <t>Year ended 31 December 2022</t>
  </si>
  <si>
    <t>Balance at 1 January 2022</t>
  </si>
  <si>
    <t xml:space="preserve">   Profit for the year</t>
  </si>
  <si>
    <t>Balance at 31 December 2022</t>
  </si>
  <si>
    <t>Separate financial statemetns</t>
  </si>
  <si>
    <t>Gain (loss) on</t>
  </si>
  <si>
    <t>Comprehensive income for the year</t>
  </si>
  <si>
    <t xml:space="preserve">   Other comprehensive income</t>
  </si>
  <si>
    <t>Total comprehensive income for the year</t>
  </si>
  <si>
    <t xml:space="preserve">Statement of cash flows </t>
  </si>
  <si>
    <t>Cash flows from operating activities</t>
  </si>
  <si>
    <t>Adjustments to reconcile profit (loss) to cash receipts (payments)</t>
  </si>
  <si>
    <t>Depreciation and amortisation</t>
  </si>
  <si>
    <t>Amortisation of discounts on investment in debt instruments</t>
  </si>
  <si>
    <t>Amortisation of discounts paid on bills of exchange</t>
  </si>
  <si>
    <t>Loss on exchange rate</t>
  </si>
  <si>
    <t xml:space="preserve">   using equity method</t>
  </si>
  <si>
    <t>Loss on write-off of building and equipment</t>
  </si>
  <si>
    <t>Loss on write-off of intangible assets</t>
  </si>
  <si>
    <t>Loss (gain) on disposal of discontinued operation, net of tax</t>
  </si>
  <si>
    <t>Dividend income</t>
  </si>
  <si>
    <t>Interest income</t>
  </si>
  <si>
    <t>Changes in operating assets and liabilities</t>
  </si>
  <si>
    <t>Financial assets</t>
  </si>
  <si>
    <t>Other non-current assets</t>
  </si>
  <si>
    <t>Interest received</t>
  </si>
  <si>
    <t>Interest paid</t>
  </si>
  <si>
    <t>Income tax received</t>
  </si>
  <si>
    <t>Income tax paid</t>
  </si>
  <si>
    <t>Cash flows from investing activities</t>
  </si>
  <si>
    <t>Acquisition of digital tokens</t>
  </si>
  <si>
    <t>Proceeds from disposal of digital tokens</t>
  </si>
  <si>
    <t>Acquisition of investment in other non-current financial assets</t>
  </si>
  <si>
    <t>Proceeds from disposal of investment in other non-current financial assets</t>
  </si>
  <si>
    <t>Proceeds from share capital reduction of a subsidiary</t>
  </si>
  <si>
    <t>Proceeds from distribution of investment</t>
  </si>
  <si>
    <t>Acquisition of investment in associates</t>
  </si>
  <si>
    <t>Proceeds from disposal of investment in associates</t>
  </si>
  <si>
    <t>Proceeds from disposal of discontinued operation, net of cash disposed of</t>
  </si>
  <si>
    <t>Proceeds from disposal of building and equipment</t>
  </si>
  <si>
    <t>Acquisition of equipment and intangible assets</t>
  </si>
  <si>
    <t>Dividend received</t>
  </si>
  <si>
    <t xml:space="preserve">Net cash from (used in) investing activities  </t>
  </si>
  <si>
    <t>Cash flows from financing activities</t>
  </si>
  <si>
    <t>Repayment of bill of exchange</t>
  </si>
  <si>
    <t>Proceeds from bill of exchange</t>
  </si>
  <si>
    <t>Repayment of short-term loans from related parties</t>
  </si>
  <si>
    <t>Proceeds from short-term loans from related parties</t>
  </si>
  <si>
    <t>Repayment of short-term debentures</t>
  </si>
  <si>
    <t>Proceeds from short-term debentures</t>
  </si>
  <si>
    <t>Repayment of long-term debentures</t>
  </si>
  <si>
    <t>Proceeds from long-term debentures</t>
  </si>
  <si>
    <t>Payment of lease liabilities</t>
  </si>
  <si>
    <t>Dividend paid</t>
  </si>
  <si>
    <t xml:space="preserve">Net cash (used in) from financing activities  </t>
  </si>
  <si>
    <t xml:space="preserve">   exchange rate changes</t>
  </si>
  <si>
    <t xml:space="preserve">Cash and cash equivalents at 1 January  </t>
  </si>
  <si>
    <t xml:space="preserve">Cash and cash equivalents at 31 December  </t>
  </si>
  <si>
    <t>Non-cash transactions</t>
  </si>
  <si>
    <t>Payable for acquisition of equipment and intangible assets</t>
  </si>
  <si>
    <t>Year ended 31 December</t>
  </si>
  <si>
    <t>joint venture accounted for using equity method</t>
  </si>
  <si>
    <t>Other comprehensive income from discontinued operation</t>
  </si>
  <si>
    <t xml:space="preserve">   for the year, net of tax</t>
  </si>
  <si>
    <t xml:space="preserve">(Loss) profit from operating activities </t>
  </si>
  <si>
    <t>Actuarial (loss)</t>
  </si>
  <si>
    <t xml:space="preserve"> gain on defined</t>
  </si>
  <si>
    <t>Exchange</t>
  </si>
  <si>
    <t xml:space="preserve">differences </t>
  </si>
  <si>
    <t xml:space="preserve">   Effect of discontinued operation</t>
  </si>
  <si>
    <t xml:space="preserve">Actuarial loss </t>
  </si>
  <si>
    <t>(gain) on defined</t>
  </si>
  <si>
    <t>12.2</t>
  </si>
  <si>
    <t>Short-term loans and advances to related parties</t>
  </si>
  <si>
    <t>Income tax from discontinued operation</t>
  </si>
  <si>
    <t>Net cash (used in) generated from operations</t>
  </si>
  <si>
    <t xml:space="preserve">Net cash (used in) from operating activities </t>
  </si>
  <si>
    <t>Net (decrease) increase in cash and cash equivalents, before effect of</t>
  </si>
  <si>
    <t>Net (decrease) increase in cash and cash equivalents</t>
  </si>
  <si>
    <t xml:space="preserve">Share of other comprehensive loss of associates 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</si>
</sst>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(* #,##0_);_(* \(#,##0\);_(* &quot;-&quot;_);_(@_)"/>
    <numFmt numFmtId="165" formatCode="_(* #,##0.00_);_(* \(#,##0.00\);_(* &quot;-&quot;??_);_(@_)"/>
    <numFmt numFmtId="166" formatCode="#,##0.00\ ;\(#,##0.00\)"/>
    <numFmt numFmtId="167" formatCode="#,##0;\(#,##0\)"/>
    <numFmt numFmtId="168" formatCode="\$#,##0.00;\(\$#,##0.00\)"/>
    <numFmt numFmtId="169" formatCode="\$#,##0;\(\$#,##0\)"/>
    <numFmt numFmtId="170" formatCode="_(* #,##0_);_(* \(#,##0\);_(* &quot;-&quot;??_);_(@_)"/>
    <numFmt numFmtId="171" formatCode="_(* #,##0_);_(* \(#,##0\);_(* &quot;-&quot;????_);_(@_)"/>
    <numFmt numFmtId="172" formatCode="_(* #,##0_);_(* \(#,##0\);_(* &quot;-&quot;?????_);_(@_)"/>
    <numFmt numFmtId="173" formatCode="* #,##0_);* \(#,##0\);&quot;-&quot;??_);@"/>
    <numFmt numFmtId="174" formatCode="_ * #,##0.00_ ;_ * \-#,##0.00_ ;_ * &quot;-&quot;??_ ;_ @_ "/>
    <numFmt numFmtId="175" formatCode="* \(#,##0\);* #,##0_);&quot;-&quot;??_);@"/>
    <numFmt numFmtId="176" formatCode="_(* #,##0_);_(* \(#,##0\);_(* &quot;-&quot;???_);_(@_)"/>
    <numFmt numFmtId="177" formatCode="0.0%"/>
    <numFmt numFmtId="178" formatCode="_(* #,##0.0000_);_(* \(#,##0.0000\);_(* &quot;-&quot;????_);_(@_)"/>
  </numFmts>
  <fonts count="38">
    <font>
      <sz val="14"/>
      <name val="Angsana New"/>
      <family val="1"/>
      <charset val="222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sz val="11"/>
      <name val="Angsana New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u/>
      <sz val="11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9.5"/>
      <color rgb="FF00338D"/>
      <name val="Arial"/>
      <family val="2"/>
    </font>
    <font>
      <sz val="9.5"/>
      <color rgb="FF00338D"/>
      <name val="Arial"/>
      <family val="2"/>
    </font>
    <font>
      <b/>
      <i/>
      <sz val="12"/>
      <name val="Times New Roman"/>
      <family val="1"/>
    </font>
    <font>
      <i/>
      <sz val="8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2"/>
      <name val="Angsana New"/>
      <family val="1"/>
    </font>
    <font>
      <sz val="10"/>
      <name val="Angsana New"/>
      <family val="1"/>
    </font>
    <font>
      <sz val="9"/>
      <color indexed="81"/>
      <name val="Tahoma"/>
      <family val="2"/>
    </font>
    <font>
      <i/>
      <sz val="11"/>
      <color theme="1"/>
      <name val="Times New Roman"/>
      <family val="1"/>
    </font>
    <font>
      <sz val="11"/>
      <color rgb="FF202124"/>
      <name val="Times New Roman"/>
      <family val="1"/>
    </font>
    <font>
      <i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6">
    <xf numFmtId="0" fontId="0" fillId="0" borderId="0"/>
    <xf numFmtId="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74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2" fillId="0" borderId="0"/>
    <xf numFmtId="175" fontId="2" fillId="0" borderId="0" applyFill="0" applyBorder="0" applyProtection="0"/>
    <xf numFmtId="175" fontId="2" fillId="0" borderId="1" applyFill="0" applyProtection="0"/>
    <xf numFmtId="175" fontId="2" fillId="0" borderId="2" applyFill="0" applyProtection="0"/>
    <xf numFmtId="168" fontId="2" fillId="0" borderId="0"/>
    <xf numFmtId="173" fontId="2" fillId="0" borderId="0" applyFill="0" applyBorder="0" applyProtection="0"/>
    <xf numFmtId="173" fontId="2" fillId="0" borderId="1" applyFill="0" applyProtection="0"/>
    <xf numFmtId="173" fontId="2" fillId="0" borderId="2" applyFill="0" applyProtection="0"/>
    <xf numFmtId="169" fontId="2" fillId="0" borderId="0"/>
    <xf numFmtId="37" fontId="9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3" fillId="0" borderId="0"/>
    <xf numFmtId="9" fontId="6" fillId="0" borderId="0" applyFont="0" applyFill="0" applyBorder="0" applyAlignment="0" applyProtection="0"/>
  </cellStyleXfs>
  <cellXfs count="268">
    <xf numFmtId="0" fontId="0" fillId="0" borderId="0" xfId="0"/>
    <xf numFmtId="170" fontId="2" fillId="0" borderId="0" xfId="1" applyNumberFormat="1" applyFont="1" applyFill="1" applyBorder="1" applyAlignment="1">
      <alignment horizontal="right" vertical="center"/>
    </xf>
    <xf numFmtId="3" fontId="10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3" fontId="13" fillId="0" borderId="0" xfId="1" applyNumberFormat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171" fontId="13" fillId="0" borderId="0" xfId="1" applyNumberFormat="1" applyFont="1" applyFill="1" applyAlignment="1">
      <alignment horizontal="center" vertical="center"/>
    </xf>
    <xf numFmtId="171" fontId="13" fillId="0" borderId="0" xfId="1" applyNumberFormat="1" applyFont="1" applyFill="1" applyBorder="1" applyAlignment="1">
      <alignment horizontal="right" vertical="center"/>
    </xf>
    <xf numFmtId="171" fontId="13" fillId="0" borderId="0" xfId="1" applyNumberFormat="1" applyFont="1" applyFill="1" applyAlignment="1">
      <alignment horizontal="right" vertical="center"/>
    </xf>
    <xf numFmtId="170" fontId="16" fillId="0" borderId="0" xfId="2" applyNumberFormat="1" applyFont="1" applyFill="1" applyAlignment="1">
      <alignment horizontal="center" vertical="center"/>
    </xf>
    <xf numFmtId="0" fontId="16" fillId="0" borderId="0" xfId="22" applyFont="1" applyAlignment="1">
      <alignment vertical="center"/>
    </xf>
    <xf numFmtId="170" fontId="16" fillId="0" borderId="0" xfId="2" applyNumberFormat="1" applyFont="1" applyFill="1" applyAlignment="1">
      <alignment vertical="center"/>
    </xf>
    <xf numFmtId="0" fontId="12" fillId="0" borderId="0" xfId="0" applyFont="1" applyAlignment="1">
      <alignment horizontal="left" vertical="center" indent="2"/>
    </xf>
    <xf numFmtId="0" fontId="13" fillId="0" borderId="0" xfId="0" applyFont="1" applyAlignment="1">
      <alignment horizontal="center"/>
    </xf>
    <xf numFmtId="37" fontId="13" fillId="0" borderId="0" xfId="1" applyNumberFormat="1" applyFont="1" applyFill="1" applyBorder="1" applyAlignment="1">
      <alignment horizontal="right" vertical="center"/>
    </xf>
    <xf numFmtId="49" fontId="1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1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8" fillId="0" borderId="0" xfId="0" applyFont="1" applyAlignment="1">
      <alignment horizontal="center"/>
    </xf>
    <xf numFmtId="0" fontId="13" fillId="0" borderId="0" xfId="1" applyNumberFormat="1" applyFont="1" applyFill="1" applyBorder="1" applyAlignment="1">
      <alignment horizontal="justify"/>
    </xf>
    <xf numFmtId="0" fontId="15" fillId="0" borderId="0" xfId="1" applyNumberFormat="1" applyFont="1" applyFill="1" applyBorder="1" applyAlignment="1">
      <alignment horizontal="justify"/>
    </xf>
    <xf numFmtId="170" fontId="13" fillId="0" borderId="0" xfId="1" applyNumberFormat="1" applyFont="1" applyAlignment="1">
      <alignment horizontal="center"/>
    </xf>
    <xf numFmtId="0" fontId="13" fillId="0" borderId="0" xfId="0" applyFont="1" applyAlignment="1">
      <alignment horizontal="left" indent="1"/>
    </xf>
    <xf numFmtId="170" fontId="13" fillId="0" borderId="3" xfId="1" applyNumberFormat="1" applyFont="1" applyBorder="1" applyAlignment="1">
      <alignment horizontal="center"/>
    </xf>
    <xf numFmtId="170" fontId="13" fillId="0" borderId="4" xfId="0" applyNumberFormat="1" applyFont="1" applyBorder="1"/>
    <xf numFmtId="170" fontId="13" fillId="0" borderId="0" xfId="0" applyNumberFormat="1" applyFont="1" applyAlignment="1">
      <alignment horizontal="right"/>
    </xf>
    <xf numFmtId="170" fontId="13" fillId="0" borderId="4" xfId="0" applyNumberFormat="1" applyFont="1" applyBorder="1" applyAlignment="1">
      <alignment horizontal="right"/>
    </xf>
    <xf numFmtId="170" fontId="15" fillId="0" borderId="0" xfId="1" applyNumberFormat="1" applyFont="1" applyFill="1" applyAlignment="1">
      <alignment horizontal="right"/>
    </xf>
    <xf numFmtId="170" fontId="13" fillId="0" borderId="0" xfId="1" applyNumberFormat="1" applyFont="1" applyFill="1" applyAlignment="1">
      <alignment horizontal="right"/>
    </xf>
    <xf numFmtId="170" fontId="13" fillId="0" borderId="0" xfId="1" applyNumberFormat="1" applyFont="1" applyFill="1" applyBorder="1" applyAlignment="1">
      <alignment horizontal="right"/>
    </xf>
    <xf numFmtId="170" fontId="15" fillId="0" borderId="0" xfId="1" applyNumberFormat="1" applyFont="1" applyFill="1" applyBorder="1" applyAlignment="1">
      <alignment horizontal="right"/>
    </xf>
    <xf numFmtId="170" fontId="13" fillId="0" borderId="0" xfId="1" applyNumberFormat="1" applyFont="1" applyFill="1" applyAlignment="1">
      <alignment horizontal="center"/>
    </xf>
    <xf numFmtId="170" fontId="13" fillId="0" borderId="3" xfId="1" applyNumberFormat="1" applyFont="1" applyFill="1" applyBorder="1" applyAlignment="1">
      <alignment horizontal="right"/>
    </xf>
    <xf numFmtId="170" fontId="15" fillId="0" borderId="3" xfId="1" applyNumberFormat="1" applyFont="1" applyFill="1" applyBorder="1" applyAlignment="1">
      <alignment horizontal="right"/>
    </xf>
    <xf numFmtId="170" fontId="12" fillId="0" borderId="4" xfId="0" applyNumberFormat="1" applyFont="1" applyBorder="1"/>
    <xf numFmtId="170" fontId="12" fillId="0" borderId="0" xfId="0" applyNumberFormat="1" applyFont="1" applyAlignment="1">
      <alignment horizontal="right"/>
    </xf>
    <xf numFmtId="170" fontId="12" fillId="0" borderId="4" xfId="0" applyNumberFormat="1" applyFont="1" applyBorder="1" applyAlignment="1">
      <alignment horizontal="right"/>
    </xf>
    <xf numFmtId="170" fontId="15" fillId="0" borderId="0" xfId="0" applyNumberFormat="1" applyFont="1" applyAlignment="1">
      <alignment horizontal="right"/>
    </xf>
    <xf numFmtId="170" fontId="13" fillId="0" borderId="3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"/>
    </xf>
    <xf numFmtId="170" fontId="12" fillId="0" borderId="3" xfId="1" applyNumberFormat="1" applyFont="1" applyFill="1" applyBorder="1" applyAlignment="1">
      <alignment horizontal="right"/>
    </xf>
    <xf numFmtId="170" fontId="12" fillId="0" borderId="0" xfId="1" applyNumberFormat="1" applyFont="1" applyFill="1" applyBorder="1" applyAlignment="1">
      <alignment horizontal="right"/>
    </xf>
    <xf numFmtId="170" fontId="12" fillId="0" borderId="5" xfId="0" applyNumberFormat="1" applyFont="1" applyBorder="1"/>
    <xf numFmtId="170" fontId="12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 vertical="center"/>
    </xf>
    <xf numFmtId="165" fontId="12" fillId="0" borderId="0" xfId="0" applyNumberFormat="1" applyFont="1"/>
    <xf numFmtId="165" fontId="13" fillId="0" borderId="0" xfId="0" applyNumberFormat="1" applyFont="1"/>
    <xf numFmtId="165" fontId="13" fillId="0" borderId="0" xfId="0" applyNumberFormat="1" applyFont="1" applyAlignment="1">
      <alignment horizontal="center"/>
    </xf>
    <xf numFmtId="170" fontId="13" fillId="0" borderId="0" xfId="1" applyNumberFormat="1" applyFont="1"/>
    <xf numFmtId="170" fontId="12" fillId="0" borderId="0" xfId="1" applyNumberFormat="1" applyFont="1" applyAlignment="1">
      <alignment horizontal="right"/>
    </xf>
    <xf numFmtId="170" fontId="13" fillId="0" borderId="0" xfId="0" applyNumberFormat="1" applyFont="1"/>
    <xf numFmtId="170" fontId="12" fillId="0" borderId="4" xfId="1" applyNumberFormat="1" applyFont="1" applyFill="1" applyBorder="1" applyAlignment="1">
      <alignment horizontal="right"/>
    </xf>
    <xf numFmtId="170" fontId="12" fillId="0" borderId="0" xfId="1" applyNumberFormat="1" applyFont="1" applyFill="1" applyAlignment="1">
      <alignment horizontal="right"/>
    </xf>
    <xf numFmtId="170" fontId="12" fillId="0" borderId="3" xfId="0" applyNumberFormat="1" applyFont="1" applyBorder="1"/>
    <xf numFmtId="170" fontId="13" fillId="0" borderId="5" xfId="1" applyNumberFormat="1" applyFont="1" applyFill="1" applyBorder="1" applyAlignment="1">
      <alignment horizontal="right"/>
    </xf>
    <xf numFmtId="170" fontId="12" fillId="0" borderId="5" xfId="1" applyNumberFormat="1" applyFont="1" applyFill="1" applyBorder="1" applyAlignment="1">
      <alignment horizontal="right"/>
    </xf>
    <xf numFmtId="0" fontId="17" fillId="0" borderId="0" xfId="0" applyFont="1"/>
    <xf numFmtId="49" fontId="20" fillId="0" borderId="0" xfId="0" applyNumberFormat="1" applyFont="1" applyAlignment="1">
      <alignment horizontal="center"/>
    </xf>
    <xf numFmtId="0" fontId="10" fillId="0" borderId="0" xfId="0" applyFont="1"/>
    <xf numFmtId="0" fontId="13" fillId="0" borderId="0" xfId="0" applyFont="1"/>
    <xf numFmtId="165" fontId="13" fillId="0" borderId="0" xfId="0" applyNumberFormat="1" applyFont="1" applyAlignment="1">
      <alignment horizontal="justify"/>
    </xf>
    <xf numFmtId="0" fontId="7" fillId="0" borderId="0" xfId="0" applyFont="1" applyAlignment="1">
      <alignment horizontal="justify" vertical="center"/>
    </xf>
    <xf numFmtId="0" fontId="12" fillId="0" borderId="0" xfId="43" applyFont="1"/>
    <xf numFmtId="0" fontId="12" fillId="0" borderId="0" xfId="0" applyFont="1" applyAlignment="1">
      <alignment horizontal="left"/>
    </xf>
    <xf numFmtId="0" fontId="13" fillId="0" borderId="0" xfId="43" applyFont="1"/>
    <xf numFmtId="167" fontId="13" fillId="0" borderId="0" xfId="0" applyNumberFormat="1" applyFont="1" applyAlignment="1">
      <alignment horizontal="left" vertical="center"/>
    </xf>
    <xf numFmtId="0" fontId="19" fillId="0" borderId="0" xfId="0" applyFont="1"/>
    <xf numFmtId="0" fontId="13" fillId="0" borderId="0" xfId="0" applyFont="1" applyAlignment="1">
      <alignment horizontal="left"/>
    </xf>
    <xf numFmtId="0" fontId="12" fillId="0" borderId="0" xfId="0" applyFont="1"/>
    <xf numFmtId="37" fontId="12" fillId="0" borderId="0" xfId="0" applyNumberFormat="1" applyFont="1" applyAlignment="1">
      <alignment horizontal="right"/>
    </xf>
    <xf numFmtId="37" fontId="13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70" fontId="12" fillId="0" borderId="2" xfId="0" applyNumberFormat="1" applyFont="1" applyBorder="1" applyAlignment="1">
      <alignment horizontal="right"/>
    </xf>
    <xf numFmtId="0" fontId="19" fillId="0" borderId="0" xfId="0" applyFont="1" applyAlignment="1">
      <alignment horizontal="left"/>
    </xf>
    <xf numFmtId="170" fontId="13" fillId="0" borderId="3" xfId="1" applyNumberFormat="1" applyFont="1" applyFill="1" applyBorder="1" applyAlignment="1">
      <alignment horizontal="center"/>
    </xf>
    <xf numFmtId="165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38" fontId="13" fillId="0" borderId="0" xfId="0" applyNumberFormat="1" applyFont="1" applyAlignment="1">
      <alignment horizontal="center"/>
    </xf>
    <xf numFmtId="37" fontId="13" fillId="0" borderId="0" xfId="10" applyNumberFormat="1" applyFont="1" applyFill="1" applyBorder="1" applyAlignment="1"/>
    <xf numFmtId="0" fontId="19" fillId="0" borderId="0" xfId="23" applyFont="1"/>
    <xf numFmtId="170" fontId="13" fillId="0" borderId="0" xfId="41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166" fontId="13" fillId="0" borderId="0" xfId="0" applyNumberFormat="1" applyFont="1"/>
    <xf numFmtId="176" fontId="12" fillId="0" borderId="4" xfId="1" applyNumberFormat="1" applyFont="1" applyFill="1" applyBorder="1" applyAlignment="1">
      <alignment horizontal="center"/>
    </xf>
    <xf numFmtId="170" fontId="12" fillId="0" borderId="0" xfId="0" applyNumberFormat="1" applyFont="1"/>
    <xf numFmtId="170" fontId="12" fillId="0" borderId="1" xfId="0" applyNumberFormat="1" applyFont="1" applyBorder="1"/>
    <xf numFmtId="170" fontId="13" fillId="0" borderId="0" xfId="1" applyNumberFormat="1" applyFont="1" applyFill="1" applyBorder="1" applyAlignment="1"/>
    <xf numFmtId="0" fontId="13" fillId="0" borderId="0" xfId="44" applyFont="1"/>
    <xf numFmtId="0" fontId="24" fillId="0" borderId="0" xfId="0" applyFont="1" applyAlignment="1">
      <alignment horizontal="left" vertical="center" indent="4"/>
    </xf>
    <xf numFmtId="170" fontId="13" fillId="0" borderId="3" xfId="0" applyNumberFormat="1" applyFont="1" applyBorder="1"/>
    <xf numFmtId="170" fontId="24" fillId="0" borderId="0" xfId="2" applyNumberFormat="1" applyFont="1" applyFill="1" applyBorder="1" applyAlignment="1">
      <alignment vertical="center"/>
    </xf>
    <xf numFmtId="165" fontId="24" fillId="0" borderId="0" xfId="2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65" fontId="13" fillId="0" borderId="7" xfId="0" applyNumberFormat="1" applyFont="1" applyBorder="1"/>
    <xf numFmtId="165" fontId="12" fillId="0" borderId="7" xfId="0" applyNumberFormat="1" applyFont="1" applyBorder="1"/>
    <xf numFmtId="37" fontId="13" fillId="0" borderId="0" xfId="0" applyNumberFormat="1" applyFont="1"/>
    <xf numFmtId="0" fontId="18" fillId="0" borderId="0" xfId="0" applyFont="1"/>
    <xf numFmtId="170" fontId="13" fillId="0" borderId="0" xfId="1" applyNumberFormat="1" applyFont="1" applyFill="1" applyAlignment="1"/>
    <xf numFmtId="170" fontId="12" fillId="0" borderId="0" xfId="1" applyNumberFormat="1" applyFont="1" applyFill="1" applyAlignment="1"/>
    <xf numFmtId="170" fontId="12" fillId="0" borderId="4" xfId="1" applyNumberFormat="1" applyFont="1" applyFill="1" applyBorder="1" applyAlignment="1"/>
    <xf numFmtId="3" fontId="26" fillId="0" borderId="0" xfId="0" applyNumberFormat="1" applyFont="1" applyAlignment="1">
      <alignment horizontal="right" wrapText="1" readingOrder="1"/>
    </xf>
    <xf numFmtId="10" fontId="26" fillId="0" borderId="0" xfId="0" applyNumberFormat="1" applyFont="1" applyAlignment="1">
      <alignment horizontal="right" wrapText="1" readingOrder="1"/>
    </xf>
    <xf numFmtId="177" fontId="13" fillId="0" borderId="0" xfId="45" applyNumberFormat="1" applyFont="1" applyFill="1" applyBorder="1" applyAlignment="1"/>
    <xf numFmtId="3" fontId="27" fillId="0" borderId="0" xfId="0" applyNumberFormat="1" applyFont="1" applyAlignment="1">
      <alignment horizontal="right" wrapText="1" readingOrder="1"/>
    </xf>
    <xf numFmtId="10" fontId="27" fillId="0" borderId="0" xfId="0" applyNumberFormat="1" applyFont="1" applyAlignment="1">
      <alignment horizontal="right" wrapText="1" readingOrder="1"/>
    </xf>
    <xf numFmtId="0" fontId="19" fillId="0" borderId="0" xfId="0" applyFont="1" applyAlignment="1">
      <alignment horizontal="center"/>
    </xf>
    <xf numFmtId="4" fontId="13" fillId="0" borderId="0" xfId="1" applyFont="1" applyFill="1" applyAlignment="1"/>
    <xf numFmtId="170" fontId="12" fillId="0" borderId="1" xfId="1" applyNumberFormat="1" applyFont="1" applyFill="1" applyBorder="1" applyAlignment="1"/>
    <xf numFmtId="170" fontId="12" fillId="0" borderId="1" xfId="1" applyNumberFormat="1" applyFont="1" applyFill="1" applyBorder="1" applyAlignment="1">
      <alignment horizontal="right"/>
    </xf>
    <xf numFmtId="170" fontId="12" fillId="0" borderId="3" xfId="1" applyNumberFormat="1" applyFont="1" applyFill="1" applyBorder="1" applyAlignment="1"/>
    <xf numFmtId="0" fontId="18" fillId="0" borderId="0" xfId="0" applyFont="1" applyAlignment="1">
      <alignment horizontal="left"/>
    </xf>
    <xf numFmtId="170" fontId="24" fillId="0" borderId="0" xfId="2" applyNumberFormat="1" applyFont="1" applyFill="1" applyBorder="1" applyAlignment="1">
      <alignment horizontal="center" vertical="center"/>
    </xf>
    <xf numFmtId="165" fontId="13" fillId="0" borderId="6" xfId="1" applyNumberFormat="1" applyFont="1" applyBorder="1"/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1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27" applyFont="1" applyAlignment="1">
      <alignment horizontal="center"/>
    </xf>
    <xf numFmtId="0" fontId="18" fillId="0" borderId="0" xfId="27" applyFont="1" applyAlignment="1">
      <alignment horizontal="center" vertical="center"/>
    </xf>
    <xf numFmtId="170" fontId="12" fillId="0" borderId="0" xfId="1" applyNumberFormat="1" applyFont="1" applyFill="1" applyBorder="1" applyAlignment="1">
      <alignment horizontal="right" indent="2"/>
    </xf>
    <xf numFmtId="170" fontId="13" fillId="0" borderId="0" xfId="1" applyNumberFormat="1" applyFont="1" applyFill="1" applyAlignment="1">
      <alignment horizontal="right" indent="2"/>
    </xf>
    <xf numFmtId="170" fontId="13" fillId="0" borderId="0" xfId="1" applyNumberFormat="1" applyFont="1" applyFill="1" applyBorder="1" applyAlignment="1">
      <alignment horizontal="right" indent="2"/>
    </xf>
    <xf numFmtId="170" fontId="13" fillId="0" borderId="0" xfId="0" applyNumberFormat="1" applyFont="1" applyAlignment="1">
      <alignment vertical="center"/>
    </xf>
    <xf numFmtId="170" fontId="13" fillId="0" borderId="3" xfId="1" applyNumberFormat="1" applyFont="1" applyFill="1" applyBorder="1" applyAlignment="1">
      <alignment horizontal="right" indent="2"/>
    </xf>
    <xf numFmtId="170" fontId="12" fillId="0" borderId="3" xfId="1" applyNumberFormat="1" applyFont="1" applyFill="1" applyBorder="1" applyAlignment="1">
      <alignment horizontal="right" indent="2"/>
    </xf>
    <xf numFmtId="170" fontId="12" fillId="0" borderId="2" xfId="1" applyNumberFormat="1" applyFont="1" applyFill="1" applyBorder="1" applyAlignment="1">
      <alignment horizontal="right" indent="2"/>
    </xf>
    <xf numFmtId="170" fontId="12" fillId="0" borderId="0" xfId="1" applyNumberFormat="1" applyFont="1" applyFill="1" applyAlignment="1">
      <alignment horizontal="right" indent="2"/>
    </xf>
    <xf numFmtId="170" fontId="13" fillId="0" borderId="0" xfId="1" applyNumberFormat="1" applyFont="1" applyAlignment="1"/>
    <xf numFmtId="3" fontId="13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Continuous"/>
    </xf>
    <xf numFmtId="0" fontId="13" fillId="0" borderId="0" xfId="0" applyFont="1" applyAlignment="1">
      <alignment horizontal="center" wrapText="1"/>
    </xf>
    <xf numFmtId="40" fontId="13" fillId="0" borderId="0" xfId="0" applyNumberFormat="1" applyFont="1" applyAlignment="1">
      <alignment horizontal="center"/>
    </xf>
    <xf numFmtId="172" fontId="18" fillId="0" borderId="0" xfId="1" applyNumberFormat="1" applyFont="1" applyFill="1" applyBorder="1" applyAlignment="1">
      <alignment horizontal="center"/>
    </xf>
    <xf numFmtId="170" fontId="31" fillId="0" borderId="0" xfId="2" applyNumberFormat="1" applyFont="1" applyFill="1" applyAlignment="1"/>
    <xf numFmtId="170" fontId="16" fillId="0" borderId="0" xfId="2" applyNumberFormat="1" applyFont="1" applyFill="1" applyAlignment="1"/>
    <xf numFmtId="170" fontId="13" fillId="0" borderId="0" xfId="1" applyNumberFormat="1" applyFont="1" applyFill="1" applyBorder="1" applyAlignment="1">
      <alignment horizontal="center"/>
    </xf>
    <xf numFmtId="170" fontId="12" fillId="0" borderId="4" xfId="1" applyNumberFormat="1" applyFont="1" applyFill="1" applyBorder="1" applyAlignment="1">
      <alignment horizontal="center"/>
    </xf>
    <xf numFmtId="170" fontId="12" fillId="0" borderId="3" xfId="1" applyNumberFormat="1" applyFont="1" applyFill="1" applyBorder="1" applyAlignment="1">
      <alignment horizontal="center"/>
    </xf>
    <xf numFmtId="170" fontId="31" fillId="0" borderId="0" xfId="2" applyNumberFormat="1" applyFont="1" applyFill="1" applyBorder="1" applyAlignment="1">
      <alignment horizontal="center"/>
    </xf>
    <xf numFmtId="170" fontId="16" fillId="0" borderId="0" xfId="2" applyNumberFormat="1" applyFont="1" applyFill="1" applyBorder="1" applyAlignment="1">
      <alignment horizontal="center"/>
    </xf>
    <xf numFmtId="170" fontId="12" fillId="0" borderId="2" xfId="1" applyNumberFormat="1" applyFont="1" applyFill="1" applyBorder="1" applyAlignment="1">
      <alignment horizontal="right"/>
    </xf>
    <xf numFmtId="170" fontId="31" fillId="0" borderId="0" xfId="2" applyNumberFormat="1" applyFont="1" applyFill="1" applyBorder="1" applyAlignment="1"/>
    <xf numFmtId="170" fontId="16" fillId="0" borderId="0" xfId="0" applyNumberFormat="1" applyFont="1"/>
    <xf numFmtId="0" fontId="18" fillId="0" borderId="0" xfId="0" applyFont="1" applyAlignment="1">
      <alignment vertical="center"/>
    </xf>
    <xf numFmtId="38" fontId="16" fillId="0" borderId="0" xfId="0" applyNumberFormat="1" applyFont="1"/>
    <xf numFmtId="38" fontId="16" fillId="0" borderId="0" xfId="0" applyNumberFormat="1" applyFont="1" applyAlignment="1">
      <alignment vertical="center"/>
    </xf>
    <xf numFmtId="38" fontId="32" fillId="0" borderId="0" xfId="0" applyNumberFormat="1" applyFont="1" applyAlignment="1">
      <alignment vertical="center"/>
    </xf>
    <xf numFmtId="38" fontId="33" fillId="0" borderId="0" xfId="0" applyNumberFormat="1" applyFont="1" applyAlignment="1">
      <alignment vertical="center"/>
    </xf>
    <xf numFmtId="0" fontId="13" fillId="0" borderId="0" xfId="27" applyFont="1"/>
    <xf numFmtId="0" fontId="30" fillId="0" borderId="0" xfId="0" applyFont="1" applyAlignment="1">
      <alignment horizontal="left"/>
    </xf>
    <xf numFmtId="0" fontId="12" fillId="0" borderId="0" xfId="23" applyFont="1"/>
    <xf numFmtId="0" fontId="18" fillId="0" borderId="0" xfId="23" applyFont="1" applyAlignment="1">
      <alignment horizontal="center"/>
    </xf>
    <xf numFmtId="0" fontId="12" fillId="0" borderId="0" xfId="23" quotePrefix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43" applyFont="1"/>
    <xf numFmtId="0" fontId="13" fillId="0" borderId="0" xfId="23" applyFont="1"/>
    <xf numFmtId="170" fontId="13" fillId="0" borderId="0" xfId="4" applyNumberFormat="1" applyFont="1" applyFill="1" applyAlignment="1"/>
    <xf numFmtId="0" fontId="13" fillId="0" borderId="0" xfId="41" applyFont="1" applyAlignment="1">
      <alignment horizontal="right"/>
    </xf>
    <xf numFmtId="0" fontId="35" fillId="0" borderId="0" xfId="27" applyFont="1"/>
    <xf numFmtId="165" fontId="13" fillId="0" borderId="0" xfId="4" applyFont="1" applyFill="1" applyAlignment="1"/>
    <xf numFmtId="0" fontId="15" fillId="0" borderId="0" xfId="27" applyFont="1"/>
    <xf numFmtId="170" fontId="13" fillId="0" borderId="0" xfId="6" applyNumberFormat="1" applyFont="1" applyFill="1" applyAlignment="1">
      <alignment horizontal="center"/>
    </xf>
    <xf numFmtId="0" fontId="13" fillId="0" borderId="0" xfId="23" quotePrefix="1" applyFont="1"/>
    <xf numFmtId="170" fontId="13" fillId="0" borderId="0" xfId="4" applyNumberFormat="1" applyFont="1" applyFill="1" applyBorder="1" applyAlignment="1"/>
    <xf numFmtId="170" fontId="13" fillId="0" borderId="0" xfId="2" applyNumberFormat="1" applyFont="1" applyFill="1" applyAlignment="1"/>
    <xf numFmtId="0" fontId="36" fillId="0" borderId="0" xfId="0" applyFont="1"/>
    <xf numFmtId="0" fontId="18" fillId="0" borderId="0" xfId="41" applyFont="1" applyAlignment="1">
      <alignment horizontal="center"/>
    </xf>
    <xf numFmtId="165" fontId="13" fillId="0" borderId="0" xfId="2" applyFont="1" applyFill="1" applyAlignment="1"/>
    <xf numFmtId="0" fontId="13" fillId="0" borderId="0" xfId="28" applyFont="1"/>
    <xf numFmtId="165" fontId="13" fillId="0" borderId="0" xfId="5" applyFont="1" applyFill="1" applyBorder="1" applyAlignment="1">
      <alignment horizontal="right"/>
    </xf>
    <xf numFmtId="170" fontId="13" fillId="0" borderId="0" xfId="5" applyNumberFormat="1" applyFont="1" applyFill="1" applyBorder="1" applyAlignment="1">
      <alignment horizontal="right"/>
    </xf>
    <xf numFmtId="170" fontId="13" fillId="0" borderId="0" xfId="5" applyNumberFormat="1" applyFont="1" applyFill="1" applyAlignment="1">
      <alignment horizontal="right"/>
    </xf>
    <xf numFmtId="170" fontId="13" fillId="0" borderId="0" xfId="41" applyNumberFormat="1" applyFont="1" applyAlignment="1">
      <alignment horizontal="center"/>
    </xf>
    <xf numFmtId="0" fontId="13" fillId="0" borderId="0" xfId="23" applyFont="1" applyAlignment="1">
      <alignment horizontal="left"/>
    </xf>
    <xf numFmtId="0" fontId="18" fillId="0" borderId="0" xfId="23" applyFont="1"/>
    <xf numFmtId="176" fontId="13" fillId="0" borderId="0" xfId="1" applyNumberFormat="1" applyFont="1" applyFill="1" applyAlignment="1">
      <alignment horizontal="center"/>
    </xf>
    <xf numFmtId="170" fontId="13" fillId="0" borderId="1" xfId="6" applyNumberFormat="1" applyFont="1" applyFill="1" applyBorder="1" applyAlignment="1">
      <alignment horizontal="center"/>
    </xf>
    <xf numFmtId="0" fontId="18" fillId="0" borderId="0" xfId="23" applyFont="1" applyAlignment="1">
      <alignment horizontal="left"/>
    </xf>
    <xf numFmtId="167" fontId="13" fillId="0" borderId="0" xfId="23" applyNumberFormat="1" applyFont="1"/>
    <xf numFmtId="170" fontId="13" fillId="0" borderId="0" xfId="23" applyNumberFormat="1" applyFont="1"/>
    <xf numFmtId="165" fontId="13" fillId="0" borderId="0" xfId="5" applyFont="1" applyFill="1" applyAlignment="1">
      <alignment horizontal="right"/>
    </xf>
    <xf numFmtId="170" fontId="13" fillId="0" borderId="3" xfId="41" applyNumberFormat="1" applyFont="1" applyBorder="1" applyAlignment="1">
      <alignment horizontal="right"/>
    </xf>
    <xf numFmtId="170" fontId="13" fillId="0" borderId="3" xfId="4" applyNumberFormat="1" applyFont="1" applyFill="1" applyBorder="1" applyAlignment="1"/>
    <xf numFmtId="0" fontId="12" fillId="0" borderId="0" xfId="41" applyFont="1" applyAlignment="1">
      <alignment horizontal="right"/>
    </xf>
    <xf numFmtId="170" fontId="12" fillId="0" borderId="4" xfId="4" applyNumberFormat="1" applyFont="1" applyFill="1" applyBorder="1" applyAlignment="1"/>
    <xf numFmtId="170" fontId="12" fillId="0" borderId="0" xfId="41" applyNumberFormat="1" applyFont="1" applyAlignment="1">
      <alignment horizontal="right"/>
    </xf>
    <xf numFmtId="170" fontId="12" fillId="0" borderId="4" xfId="6" applyNumberFormat="1" applyFont="1" applyFill="1" applyBorder="1" applyAlignment="1">
      <alignment horizontal="center"/>
    </xf>
    <xf numFmtId="37" fontId="13" fillId="0" borderId="0" xfId="23" applyNumberFormat="1" applyFont="1" applyAlignment="1">
      <alignment horizontal="right"/>
    </xf>
    <xf numFmtId="37" fontId="12" fillId="0" borderId="0" xfId="23" applyNumberFormat="1" applyFont="1"/>
    <xf numFmtId="37" fontId="17" fillId="0" borderId="0" xfId="23" applyNumberFormat="1" applyFont="1"/>
    <xf numFmtId="0" fontId="10" fillId="0" borderId="0" xfId="27" applyFont="1"/>
    <xf numFmtId="0" fontId="19" fillId="0" borderId="0" xfId="23" applyFont="1" applyAlignment="1">
      <alignment horizontal="center"/>
    </xf>
    <xf numFmtId="37" fontId="13" fillId="0" borderId="0" xfId="23" applyNumberFormat="1" applyFont="1"/>
    <xf numFmtId="164" fontId="13" fillId="0" borderId="0" xfId="41" applyNumberFormat="1" applyFont="1" applyAlignment="1">
      <alignment horizontal="right"/>
    </xf>
    <xf numFmtId="0" fontId="19" fillId="0" borderId="0" xfId="41" applyFont="1" applyAlignment="1">
      <alignment horizontal="center"/>
    </xf>
    <xf numFmtId="164" fontId="13" fillId="0" borderId="3" xfId="2" applyNumberFormat="1" applyFont="1" applyFill="1" applyBorder="1" applyAlignment="1"/>
    <xf numFmtId="165" fontId="13" fillId="0" borderId="0" xfId="4" applyFont="1" applyFill="1" applyBorder="1" applyAlignment="1"/>
    <xf numFmtId="170" fontId="12" fillId="0" borderId="0" xfId="2" applyNumberFormat="1" applyFont="1" applyFill="1" applyBorder="1" applyAlignment="1"/>
    <xf numFmtId="170" fontId="13" fillId="0" borderId="0" xfId="27" applyNumberFormat="1" applyFont="1"/>
    <xf numFmtId="170" fontId="12" fillId="0" borderId="1" xfId="4" applyNumberFormat="1" applyFont="1" applyFill="1" applyBorder="1" applyAlignment="1"/>
    <xf numFmtId="170" fontId="12" fillId="0" borderId="1" xfId="2" applyNumberFormat="1" applyFont="1" applyFill="1" applyBorder="1" applyAlignment="1">
      <alignment horizontal="center"/>
    </xf>
    <xf numFmtId="170" fontId="12" fillId="0" borderId="2" xfId="0" applyNumberFormat="1" applyFont="1" applyBorder="1"/>
    <xf numFmtId="170" fontId="12" fillId="0" borderId="2" xfId="41" applyNumberFormat="1" applyFont="1" applyBorder="1" applyAlignment="1">
      <alignment horizontal="right"/>
    </xf>
    <xf numFmtId="170" fontId="12" fillId="0" borderId="2" xfId="2" applyNumberFormat="1" applyFont="1" applyFill="1" applyBorder="1" applyAlignment="1">
      <alignment horizontal="center"/>
    </xf>
    <xf numFmtId="164" fontId="13" fillId="0" borderId="0" xfId="23" applyNumberFormat="1" applyFont="1"/>
    <xf numFmtId="178" fontId="13" fillId="0" borderId="0" xfId="23" applyNumberFormat="1" applyFont="1"/>
    <xf numFmtId="165" fontId="13" fillId="0" borderId="6" xfId="1" applyNumberFormat="1" applyFont="1" applyFill="1" applyBorder="1"/>
    <xf numFmtId="170" fontId="13" fillId="0" borderId="3" xfId="1" applyNumberFormat="1" applyFont="1" applyFill="1" applyBorder="1" applyAlignment="1"/>
    <xf numFmtId="170" fontId="18" fillId="0" borderId="0" xfId="0" applyNumberFormat="1" applyFont="1" applyAlignment="1">
      <alignment horizontal="center"/>
    </xf>
    <xf numFmtId="165" fontId="13" fillId="0" borderId="0" xfId="5" applyFont="1" applyBorder="1" applyAlignment="1">
      <alignment horizontal="right"/>
    </xf>
    <xf numFmtId="170" fontId="13" fillId="0" borderId="0" xfId="5" applyNumberFormat="1" applyFont="1" applyBorder="1" applyAlignment="1">
      <alignment horizontal="right"/>
    </xf>
    <xf numFmtId="170" fontId="13" fillId="0" borderId="0" xfId="4" applyNumberFormat="1" applyFont="1" applyBorder="1"/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70" fontId="12" fillId="0" borderId="0" xfId="0" applyNumberFormat="1" applyFont="1" applyBorder="1"/>
    <xf numFmtId="170" fontId="12" fillId="0" borderId="0" xfId="1" applyNumberFormat="1" applyFont="1" applyFill="1" applyBorder="1" applyAlignment="1"/>
    <xf numFmtId="0" fontId="17" fillId="0" borderId="0" xfId="0" applyFont="1" applyAlignment="1"/>
    <xf numFmtId="0" fontId="11" fillId="0" borderId="0" xfId="0" applyFont="1" applyAlignment="1"/>
    <xf numFmtId="49" fontId="12" fillId="0" borderId="0" xfId="0" applyNumberFormat="1" applyFont="1" applyAlignment="1"/>
    <xf numFmtId="0" fontId="12" fillId="0" borderId="0" xfId="0" applyFont="1" applyAlignment="1"/>
    <xf numFmtId="0" fontId="13" fillId="0" borderId="0" xfId="0" applyFont="1" applyAlignment="1"/>
    <xf numFmtId="0" fontId="37" fillId="0" borderId="0" xfId="41" applyFont="1" applyAlignment="1">
      <alignment horizontal="center" vertical="center"/>
    </xf>
    <xf numFmtId="0" fontId="18" fillId="0" borderId="0" xfId="0" applyFont="1" applyAlignment="1">
      <alignment horizontal="center"/>
    </xf>
    <xf numFmtId="165" fontId="15" fillId="0" borderId="5" xfId="2" applyFont="1" applyFill="1" applyBorder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165" fontId="18" fillId="0" borderId="0" xfId="0" applyNumberFormat="1" applyFont="1" applyAlignment="1">
      <alignment horizontal="center"/>
    </xf>
    <xf numFmtId="167" fontId="13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49" fontId="13" fillId="0" borderId="0" xfId="0" quotePrefix="1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8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172" fontId="18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37" fontId="12" fillId="0" borderId="0" xfId="23" applyNumberFormat="1" applyFont="1" applyAlignment="1">
      <alignment horizontal="left"/>
    </xf>
    <xf numFmtId="0" fontId="12" fillId="0" borderId="0" xfId="43" applyFont="1" applyAlignment="1">
      <alignment horizontal="center"/>
    </xf>
    <xf numFmtId="0" fontId="13" fillId="0" borderId="0" xfId="0" applyFont="1" applyAlignment="1">
      <alignment horizontal="left"/>
    </xf>
  </cellXfs>
  <cellStyles count="46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Comma 4 2" xfId="7"/>
    <cellStyle name="Comma 5" xfId="8"/>
    <cellStyle name="Comma 6" xfId="9"/>
    <cellStyle name="Comma 6 2" xfId="10"/>
    <cellStyle name="comma zerodec" xfId="11"/>
    <cellStyle name="Credit" xfId="12"/>
    <cellStyle name="Credit subtotal" xfId="13"/>
    <cellStyle name="Credit Total" xfId="14"/>
    <cellStyle name="Currency1" xfId="15"/>
    <cellStyle name="Debit" xfId="16"/>
    <cellStyle name="Debit subtotal" xfId="17"/>
    <cellStyle name="Debit Total" xfId="18"/>
    <cellStyle name="Dollar (zero dec)" xfId="19"/>
    <cellStyle name="no dec" xfId="20"/>
    <cellStyle name="Normal" xfId="0" builtinId="0"/>
    <cellStyle name="Normal 10" xfId="21"/>
    <cellStyle name="Normal 10 2" xfId="22"/>
    <cellStyle name="Normal 10 3" xfId="23"/>
    <cellStyle name="Normal 11" xfId="24"/>
    <cellStyle name="Normal 11 2" xfId="25"/>
    <cellStyle name="Normal 12" xfId="26"/>
    <cellStyle name="Normal 2" xfId="27"/>
    <cellStyle name="Normal 2 2" xfId="28"/>
    <cellStyle name="Normal 2 3" xfId="29"/>
    <cellStyle name="Normal 2 4" xfId="30"/>
    <cellStyle name="Normal 3" xfId="31"/>
    <cellStyle name="Normal 4" xfId="32"/>
    <cellStyle name="Normal 4 2" xfId="33"/>
    <cellStyle name="Normal 5" xfId="34"/>
    <cellStyle name="Normal 5 2" xfId="35"/>
    <cellStyle name="Normal 6" xfId="36"/>
    <cellStyle name="Normal 7" xfId="37"/>
    <cellStyle name="Normal 7 2" xfId="38"/>
    <cellStyle name="Normal 7 2 2" xfId="39"/>
    <cellStyle name="Normal 8" xfId="40"/>
    <cellStyle name="Normal 8 2" xfId="41"/>
    <cellStyle name="Normal 9" xfId="42"/>
    <cellStyle name="Normal_ASC05Q3" xfId="43"/>
    <cellStyle name="Normal_Berli - Dec 2002 (Thai)-3" xfId="44"/>
    <cellStyle name="Percent" xfId="4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25" defaultRowHeight="19.8"/>
  <sheetData/>
  <customSheetViews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A82D49EB-A25D-4520-9E5A-28478E33FF16}" state="hidden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view="pageBreakPreview" topLeftCell="A64" zoomScale="85" zoomScaleNormal="80" zoomScaleSheetLayoutView="85" workbookViewId="0">
      <selection activeCell="A81" sqref="A81:XFD81"/>
    </sheetView>
  </sheetViews>
  <sheetFormatPr defaultColWidth="9.375" defaultRowHeight="20.85" customHeight="1"/>
  <cols>
    <col min="1" max="1" width="63" style="7" customWidth="1"/>
    <col min="2" max="2" width="9.75" style="8" customWidth="1"/>
    <col min="3" max="3" width="1.125" style="8" customWidth="1"/>
    <col min="4" max="4" width="14.375" style="7" customWidth="1"/>
    <col min="5" max="5" width="1.125" style="7" customWidth="1"/>
    <col min="6" max="6" width="14.375" style="7" customWidth="1"/>
    <col min="7" max="7" width="1.125" style="7" customWidth="1"/>
    <col min="8" max="8" width="14.375" style="7" customWidth="1"/>
    <col min="9" max="9" width="1.125" style="7" customWidth="1"/>
    <col min="10" max="10" width="14.375" style="7" customWidth="1"/>
    <col min="11" max="11" width="11.375" style="7" customWidth="1"/>
    <col min="12" max="12" width="11.625" style="9" bestFit="1" customWidth="1"/>
    <col min="13" max="16384" width="9.375" style="7"/>
  </cols>
  <sheetData>
    <row r="1" spans="1:13" s="4" customFormat="1" ht="20.85" customHeight="1">
      <c r="A1" s="67" t="s">
        <v>0</v>
      </c>
      <c r="B1" s="68"/>
      <c r="C1" s="68"/>
      <c r="D1" s="69"/>
      <c r="E1" s="69"/>
      <c r="F1" s="69"/>
      <c r="G1" s="69"/>
      <c r="H1" s="69"/>
      <c r="I1" s="69"/>
      <c r="J1" s="69"/>
      <c r="L1" s="2"/>
    </row>
    <row r="2" spans="1:13" s="4" customFormat="1" ht="20.85" customHeight="1">
      <c r="A2" s="67" t="s">
        <v>1</v>
      </c>
      <c r="B2" s="68"/>
      <c r="C2" s="68"/>
      <c r="D2" s="69"/>
      <c r="E2" s="69"/>
      <c r="F2" s="69"/>
      <c r="G2" s="69"/>
      <c r="H2" s="69"/>
      <c r="I2" s="69"/>
      <c r="J2" s="69"/>
      <c r="L2" s="2"/>
    </row>
    <row r="3" spans="1:13" s="4" customFormat="1" ht="20.85" customHeight="1">
      <c r="A3" s="248" t="s">
        <v>2</v>
      </c>
      <c r="B3" s="248"/>
      <c r="C3" s="248"/>
      <c r="D3" s="248"/>
      <c r="E3" s="248"/>
      <c r="F3" s="248"/>
      <c r="G3" s="248"/>
      <c r="H3" s="248"/>
      <c r="I3" s="248"/>
      <c r="J3" s="248"/>
      <c r="L3" s="2"/>
    </row>
    <row r="4" spans="1:13" ht="20.85" customHeight="1">
      <c r="A4" s="5"/>
      <c r="B4" s="21"/>
      <c r="C4" s="21"/>
      <c r="D4" s="250"/>
      <c r="E4" s="250"/>
      <c r="F4" s="250"/>
      <c r="G4" s="5"/>
      <c r="H4" s="250"/>
      <c r="I4" s="250"/>
      <c r="J4" s="250"/>
    </row>
    <row r="5" spans="1:13" ht="20.85" customHeight="1">
      <c r="A5" s="27"/>
      <c r="B5" s="24"/>
      <c r="C5" s="24"/>
      <c r="D5" s="249" t="s">
        <v>3</v>
      </c>
      <c r="E5" s="249"/>
      <c r="F5" s="249"/>
      <c r="G5" s="22"/>
      <c r="H5" s="249" t="s">
        <v>4</v>
      </c>
      <c r="I5" s="249"/>
      <c r="J5" s="249"/>
    </row>
    <row r="6" spans="1:13" s="5" customFormat="1" ht="20.85" customHeight="1">
      <c r="A6" s="27"/>
      <c r="B6" s="24"/>
      <c r="C6" s="24"/>
      <c r="D6" s="249" t="s">
        <v>5</v>
      </c>
      <c r="E6" s="249"/>
      <c r="F6" s="249"/>
      <c r="G6" s="22"/>
      <c r="H6" s="251" t="s">
        <v>5</v>
      </c>
      <c r="I6" s="251"/>
      <c r="J6" s="251"/>
      <c r="L6" s="10"/>
    </row>
    <row r="7" spans="1:13" s="5" customFormat="1" ht="20.85" customHeight="1">
      <c r="A7" s="27"/>
      <c r="B7" s="24"/>
      <c r="C7" s="24"/>
      <c r="D7" s="255" t="s">
        <v>6</v>
      </c>
      <c r="E7" s="255"/>
      <c r="F7" s="255"/>
      <c r="G7" s="19"/>
      <c r="H7" s="255" t="s">
        <v>6</v>
      </c>
      <c r="I7" s="255"/>
      <c r="J7" s="255"/>
      <c r="L7" s="10"/>
    </row>
    <row r="8" spans="1:13" s="5" customFormat="1" ht="20.85" customHeight="1">
      <c r="A8" s="25" t="s">
        <v>7</v>
      </c>
      <c r="B8" s="24" t="s">
        <v>8</v>
      </c>
      <c r="C8" s="24"/>
      <c r="D8" s="19">
        <v>2022</v>
      </c>
      <c r="E8" s="19"/>
      <c r="F8" s="19">
        <v>2021</v>
      </c>
      <c r="G8" s="19"/>
      <c r="H8" s="19">
        <v>2022</v>
      </c>
      <c r="I8" s="19"/>
      <c r="J8" s="19">
        <v>2021</v>
      </c>
      <c r="L8" s="10"/>
      <c r="M8" s="6"/>
    </row>
    <row r="9" spans="1:13" s="5" customFormat="1" ht="20.85" customHeight="1">
      <c r="A9" s="27" t="s">
        <v>9</v>
      </c>
      <c r="B9" s="24"/>
      <c r="C9" s="24"/>
      <c r="D9" s="254" t="s">
        <v>10</v>
      </c>
      <c r="E9" s="254"/>
      <c r="F9" s="254"/>
      <c r="G9" s="254"/>
      <c r="H9" s="254"/>
      <c r="I9" s="254"/>
      <c r="J9" s="254"/>
      <c r="L9" s="10"/>
    </row>
    <row r="10" spans="1:13" ht="20.85" customHeight="1">
      <c r="A10" s="26" t="s">
        <v>11</v>
      </c>
      <c r="B10" s="24"/>
      <c r="C10" s="24"/>
      <c r="D10" s="30"/>
      <c r="E10" s="28"/>
      <c r="F10" s="30"/>
      <c r="G10" s="28"/>
      <c r="H10" s="31"/>
      <c r="I10" s="28"/>
      <c r="J10" s="30"/>
    </row>
    <row r="11" spans="1:13" ht="20.85" customHeight="1">
      <c r="A11" s="28" t="s">
        <v>12</v>
      </c>
      <c r="B11" s="24">
        <v>5</v>
      </c>
      <c r="C11" s="24"/>
      <c r="D11" s="32">
        <v>13072</v>
      </c>
      <c r="E11" s="32"/>
      <c r="F11" s="32">
        <v>197259</v>
      </c>
      <c r="G11" s="32"/>
      <c r="H11" s="32">
        <v>9545</v>
      </c>
      <c r="I11" s="32"/>
      <c r="J11" s="32">
        <v>8476</v>
      </c>
    </row>
    <row r="12" spans="1:13" ht="20.85" customHeight="1">
      <c r="A12" s="28" t="s">
        <v>13</v>
      </c>
      <c r="B12" s="24"/>
      <c r="C12" s="24"/>
      <c r="D12" s="32"/>
      <c r="E12" s="32"/>
      <c r="F12" s="32"/>
      <c r="G12" s="32"/>
      <c r="H12" s="32"/>
      <c r="I12" s="32"/>
      <c r="J12" s="32"/>
    </row>
    <row r="13" spans="1:13" ht="20.85" customHeight="1">
      <c r="A13" s="33" t="s">
        <v>14</v>
      </c>
      <c r="B13" s="24">
        <v>4</v>
      </c>
      <c r="C13" s="24"/>
      <c r="D13" s="32">
        <v>220</v>
      </c>
      <c r="E13" s="32"/>
      <c r="F13" s="32">
        <v>1503</v>
      </c>
      <c r="G13" s="32"/>
      <c r="H13" s="32">
        <v>220</v>
      </c>
      <c r="I13" s="32"/>
      <c r="J13" s="32">
        <v>264</v>
      </c>
    </row>
    <row r="14" spans="1:13" ht="20.85" customHeight="1">
      <c r="A14" s="33" t="s">
        <v>15</v>
      </c>
      <c r="B14" s="24"/>
      <c r="C14" s="24"/>
      <c r="D14" s="34">
        <v>0</v>
      </c>
      <c r="E14" s="32"/>
      <c r="F14" s="32">
        <v>6515</v>
      </c>
      <c r="G14" s="32"/>
      <c r="H14" s="34" t="s">
        <v>16</v>
      </c>
      <c r="I14" s="32"/>
      <c r="J14" s="32">
        <v>664</v>
      </c>
    </row>
    <row r="15" spans="1:13" ht="20.85" customHeight="1">
      <c r="A15" s="28" t="s">
        <v>17</v>
      </c>
      <c r="B15" s="24"/>
      <c r="C15" s="24"/>
      <c r="D15" s="35">
        <f>SUM(D6:D7,D13:D14)</f>
        <v>220</v>
      </c>
      <c r="E15" s="36"/>
      <c r="F15" s="37">
        <f>SUM(F13:F14)</f>
        <v>8018</v>
      </c>
      <c r="G15" s="36"/>
      <c r="H15" s="35">
        <f>SUM(H6:H7,H13:H14)</f>
        <v>220</v>
      </c>
      <c r="I15" s="36"/>
      <c r="J15" s="37">
        <f>SUM(J13:J14)</f>
        <v>928</v>
      </c>
    </row>
    <row r="16" spans="1:13" ht="20.85" customHeight="1">
      <c r="A16" s="28" t="s">
        <v>18</v>
      </c>
      <c r="B16" s="24">
        <v>4</v>
      </c>
      <c r="C16" s="24"/>
      <c r="D16" s="36">
        <v>28261</v>
      </c>
      <c r="E16" s="36"/>
      <c r="F16" s="36">
        <v>32184</v>
      </c>
      <c r="G16" s="36"/>
      <c r="H16" s="38">
        <v>28196</v>
      </c>
      <c r="I16" s="36"/>
      <c r="J16" s="38">
        <v>32180</v>
      </c>
    </row>
    <row r="17" spans="1:10" ht="20.85" customHeight="1">
      <c r="A17" s="28" t="s">
        <v>19</v>
      </c>
      <c r="B17" s="24">
        <v>4</v>
      </c>
      <c r="C17" s="24"/>
      <c r="D17" s="39">
        <v>467485</v>
      </c>
      <c r="E17" s="36"/>
      <c r="F17" s="39">
        <v>395028</v>
      </c>
      <c r="G17" s="36"/>
      <c r="H17" s="38">
        <v>467485</v>
      </c>
      <c r="I17" s="36"/>
      <c r="J17" s="38">
        <v>395895</v>
      </c>
    </row>
    <row r="18" spans="1:10" ht="20.85" customHeight="1">
      <c r="A18" s="28" t="s">
        <v>20</v>
      </c>
      <c r="B18" s="24">
        <v>6</v>
      </c>
      <c r="C18" s="24"/>
      <c r="D18" s="40">
        <v>73800</v>
      </c>
      <c r="E18" s="36"/>
      <c r="F18" s="40">
        <v>100000</v>
      </c>
      <c r="G18" s="36"/>
      <c r="H18" s="41">
        <v>73800</v>
      </c>
      <c r="I18" s="36"/>
      <c r="J18" s="41">
        <v>100000</v>
      </c>
    </row>
    <row r="19" spans="1:10" ht="20.85" customHeight="1">
      <c r="A19" s="28" t="s">
        <v>21</v>
      </c>
      <c r="B19" s="24" t="s">
        <v>22</v>
      </c>
      <c r="C19" s="24"/>
      <c r="D19" s="32">
        <v>361006</v>
      </c>
      <c r="E19" s="32"/>
      <c r="F19" s="32">
        <v>363226</v>
      </c>
      <c r="G19" s="32"/>
      <c r="H19" s="32">
        <v>361006</v>
      </c>
      <c r="I19" s="32"/>
      <c r="J19" s="32">
        <v>237803</v>
      </c>
    </row>
    <row r="20" spans="1:10" ht="20.85" customHeight="1">
      <c r="A20" s="28" t="s">
        <v>23</v>
      </c>
      <c r="B20" s="24" t="s">
        <v>24</v>
      </c>
      <c r="C20" s="24"/>
      <c r="D20" s="42">
        <v>0</v>
      </c>
      <c r="E20" s="36"/>
      <c r="F20" s="39">
        <v>475000</v>
      </c>
      <c r="G20" s="36"/>
      <c r="H20" s="42">
        <v>0</v>
      </c>
      <c r="I20" s="36"/>
      <c r="J20" s="38">
        <v>475000</v>
      </c>
    </row>
    <row r="21" spans="1:10" ht="20.85" customHeight="1">
      <c r="A21" s="28" t="s">
        <v>25</v>
      </c>
      <c r="B21" s="24"/>
      <c r="C21" s="24"/>
      <c r="D21" s="43">
        <v>16023</v>
      </c>
      <c r="E21" s="36"/>
      <c r="F21" s="39">
        <v>33676</v>
      </c>
      <c r="G21" s="36"/>
      <c r="H21" s="44">
        <v>16014</v>
      </c>
      <c r="I21" s="36"/>
      <c r="J21" s="38">
        <v>25302</v>
      </c>
    </row>
    <row r="22" spans="1:10" ht="20.85" customHeight="1">
      <c r="A22" s="27" t="s">
        <v>26</v>
      </c>
      <c r="B22" s="24"/>
      <c r="C22" s="24"/>
      <c r="D22" s="45">
        <f>SUM(D16:D21)+D15+D11</f>
        <v>959867</v>
      </c>
      <c r="E22" s="46"/>
      <c r="F22" s="47">
        <f>SUM(F16:F21)+F15+F11</f>
        <v>1604391</v>
      </c>
      <c r="G22" s="46"/>
      <c r="H22" s="45">
        <f>SUM(H16:H21)+H15+H11</f>
        <v>956266</v>
      </c>
      <c r="I22" s="46"/>
      <c r="J22" s="47">
        <f>SUM(J16:J21)+J15+J11</f>
        <v>1275584</v>
      </c>
    </row>
    <row r="23" spans="1:10" ht="20.85" customHeight="1">
      <c r="A23" s="28"/>
      <c r="B23" s="24"/>
      <c r="C23" s="24"/>
      <c r="D23" s="36"/>
      <c r="E23" s="36"/>
      <c r="F23" s="36"/>
      <c r="G23" s="36"/>
      <c r="H23" s="41"/>
      <c r="I23" s="36"/>
      <c r="J23" s="41"/>
    </row>
    <row r="24" spans="1:10" ht="20.85" customHeight="1">
      <c r="A24" s="26" t="s">
        <v>27</v>
      </c>
      <c r="B24" s="24"/>
      <c r="C24" s="24"/>
      <c r="D24" s="36"/>
      <c r="E24" s="36"/>
      <c r="F24" s="36"/>
      <c r="G24" s="36"/>
      <c r="H24" s="41"/>
      <c r="I24" s="36"/>
      <c r="J24" s="41"/>
    </row>
    <row r="25" spans="1:10" ht="20.85" customHeight="1">
      <c r="A25" s="28" t="s">
        <v>28</v>
      </c>
      <c r="B25" s="24" t="s">
        <v>22</v>
      </c>
      <c r="C25" s="24"/>
      <c r="D25" s="36">
        <v>373167</v>
      </c>
      <c r="E25" s="36"/>
      <c r="F25" s="36">
        <v>316328</v>
      </c>
      <c r="G25" s="36"/>
      <c r="H25" s="48">
        <v>72416</v>
      </c>
      <c r="I25" s="36"/>
      <c r="J25" s="48">
        <v>23204</v>
      </c>
    </row>
    <row r="26" spans="1:10" ht="20.85" customHeight="1">
      <c r="A26" s="28" t="s">
        <v>29</v>
      </c>
      <c r="B26" s="24" t="s">
        <v>30</v>
      </c>
      <c r="C26" s="24"/>
      <c r="D26" s="42">
        <v>0</v>
      </c>
      <c r="E26" s="39"/>
      <c r="F26" s="42">
        <v>0</v>
      </c>
      <c r="G26" s="36"/>
      <c r="H26" s="38">
        <v>605457</v>
      </c>
      <c r="I26" s="36"/>
      <c r="J26" s="38">
        <v>1459697</v>
      </c>
    </row>
    <row r="27" spans="1:10" ht="20.85" customHeight="1">
      <c r="A27" s="28" t="s">
        <v>31</v>
      </c>
      <c r="B27" s="24" t="s">
        <v>32</v>
      </c>
      <c r="C27" s="24"/>
      <c r="D27" s="36">
        <v>1896250</v>
      </c>
      <c r="E27" s="36"/>
      <c r="F27" s="36">
        <v>1943642</v>
      </c>
      <c r="G27" s="36"/>
      <c r="H27" s="38">
        <v>1972345</v>
      </c>
      <c r="I27" s="36"/>
      <c r="J27" s="38">
        <v>1983468</v>
      </c>
    </row>
    <row r="28" spans="1:10" ht="20.85" customHeight="1">
      <c r="A28" s="28" t="s">
        <v>33</v>
      </c>
      <c r="B28" s="24" t="s">
        <v>34</v>
      </c>
      <c r="C28" s="24"/>
      <c r="D28" s="36">
        <v>9200</v>
      </c>
      <c r="E28" s="36"/>
      <c r="F28" s="36">
        <v>86715</v>
      </c>
      <c r="G28" s="39"/>
      <c r="H28" s="38">
        <v>9200</v>
      </c>
      <c r="I28" s="39"/>
      <c r="J28" s="38">
        <v>78097</v>
      </c>
    </row>
    <row r="29" spans="1:10" ht="20.85" customHeight="1">
      <c r="A29" s="28" t="s">
        <v>35</v>
      </c>
      <c r="B29" s="24"/>
      <c r="C29" s="24"/>
      <c r="D29" s="36">
        <v>5658</v>
      </c>
      <c r="E29" s="36"/>
      <c r="F29" s="36">
        <v>8804</v>
      </c>
      <c r="G29" s="39"/>
      <c r="H29" s="38">
        <v>5658</v>
      </c>
      <c r="I29" s="39"/>
      <c r="J29" s="38">
        <v>945</v>
      </c>
    </row>
    <row r="30" spans="1:10" ht="20.85" customHeight="1">
      <c r="A30" s="28" t="s">
        <v>36</v>
      </c>
      <c r="B30" s="24" t="s">
        <v>37</v>
      </c>
      <c r="C30" s="24"/>
      <c r="D30" s="36">
        <v>45356</v>
      </c>
      <c r="E30" s="36"/>
      <c r="F30" s="36">
        <v>156920</v>
      </c>
      <c r="G30" s="36"/>
      <c r="H30" s="42">
        <v>0</v>
      </c>
      <c r="I30" s="39"/>
      <c r="J30" s="42">
        <v>0</v>
      </c>
    </row>
    <row r="31" spans="1:10" ht="20.85" customHeight="1">
      <c r="A31" s="28" t="s">
        <v>38</v>
      </c>
      <c r="B31" s="24"/>
      <c r="C31" s="24"/>
      <c r="D31" s="38">
        <v>1148</v>
      </c>
      <c r="E31" s="36"/>
      <c r="F31" s="36">
        <v>2134</v>
      </c>
      <c r="G31" s="36"/>
      <c r="H31" s="38">
        <v>1148</v>
      </c>
      <c r="I31" s="39"/>
      <c r="J31" s="39">
        <v>1887</v>
      </c>
    </row>
    <row r="32" spans="1:10" ht="20.85" customHeight="1">
      <c r="A32" s="28" t="s">
        <v>39</v>
      </c>
      <c r="B32" s="24" t="s">
        <v>40</v>
      </c>
      <c r="C32" s="24"/>
      <c r="D32" s="42">
        <v>0</v>
      </c>
      <c r="E32" s="36"/>
      <c r="F32" s="36">
        <v>7886</v>
      </c>
      <c r="G32" s="36"/>
      <c r="H32" s="42">
        <v>0</v>
      </c>
      <c r="I32" s="39"/>
      <c r="J32" s="42">
        <v>0</v>
      </c>
    </row>
    <row r="33" spans="1:10" ht="20.85" customHeight="1">
      <c r="A33" s="28" t="s">
        <v>41</v>
      </c>
      <c r="B33" s="24">
        <v>4</v>
      </c>
      <c r="C33" s="24"/>
      <c r="D33" s="44">
        <v>759</v>
      </c>
      <c r="E33" s="36"/>
      <c r="F33" s="49">
        <v>1658</v>
      </c>
      <c r="G33" s="36"/>
      <c r="H33" s="44">
        <v>759</v>
      </c>
      <c r="I33" s="36"/>
      <c r="J33" s="44">
        <v>1025</v>
      </c>
    </row>
    <row r="34" spans="1:10" ht="20.85" customHeight="1">
      <c r="A34" s="27" t="s">
        <v>42</v>
      </c>
      <c r="B34" s="50"/>
      <c r="C34" s="50"/>
      <c r="D34" s="45">
        <f>SUM(D25:D33)</f>
        <v>2331538</v>
      </c>
      <c r="E34" s="46"/>
      <c r="F34" s="51">
        <f>SUM(F25:F33)</f>
        <v>2524087</v>
      </c>
      <c r="G34" s="46"/>
      <c r="H34" s="51">
        <f>SUM(H25:H33)</f>
        <v>2666983</v>
      </c>
      <c r="I34" s="52"/>
      <c r="J34" s="51">
        <f>SUM(J25:J33)</f>
        <v>3548323</v>
      </c>
    </row>
    <row r="35" spans="1:10" ht="20.85" customHeight="1">
      <c r="A35" s="27"/>
      <c r="B35" s="50"/>
      <c r="C35" s="50"/>
      <c r="D35" s="52"/>
      <c r="E35" s="46"/>
      <c r="F35" s="52"/>
      <c r="G35" s="46"/>
      <c r="H35" s="52"/>
      <c r="I35" s="52"/>
      <c r="J35" s="52"/>
    </row>
    <row r="36" spans="1:10" ht="20.85" customHeight="1" thickBot="1">
      <c r="A36" s="27" t="s">
        <v>43</v>
      </c>
      <c r="B36" s="24"/>
      <c r="C36" s="24"/>
      <c r="D36" s="53">
        <f>SUM(D34+D22)</f>
        <v>3291405</v>
      </c>
      <c r="E36" s="46"/>
      <c r="F36" s="54">
        <f>SUM(F34+F22)</f>
        <v>4128478</v>
      </c>
      <c r="G36" s="46"/>
      <c r="H36" s="53">
        <f>SUM(H34+H22)</f>
        <v>3623249</v>
      </c>
      <c r="I36" s="46"/>
      <c r="J36" s="54">
        <f>SUM(J34+J22)</f>
        <v>4823907</v>
      </c>
    </row>
    <row r="37" spans="1:10" ht="20.85" customHeight="1" thickTop="1">
      <c r="B37" s="21"/>
      <c r="C37" s="21"/>
    </row>
    <row r="38" spans="1:10" ht="20.85" customHeight="1">
      <c r="A38" s="67" t="s">
        <v>0</v>
      </c>
      <c r="B38" s="24"/>
      <c r="C38" s="24"/>
      <c r="D38" s="70"/>
      <c r="E38" s="70"/>
      <c r="F38" s="70"/>
      <c r="G38" s="70"/>
      <c r="H38" s="70"/>
      <c r="I38" s="70"/>
      <c r="J38" s="70"/>
    </row>
    <row r="39" spans="1:10" ht="20.85" customHeight="1">
      <c r="A39" s="67" t="s">
        <v>1</v>
      </c>
      <c r="B39" s="24"/>
      <c r="C39" s="24"/>
      <c r="D39" s="70"/>
      <c r="E39" s="70"/>
      <c r="F39" s="70"/>
      <c r="G39" s="70"/>
      <c r="H39" s="70"/>
      <c r="I39" s="70"/>
      <c r="J39" s="70"/>
    </row>
    <row r="40" spans="1:10" ht="20.85" customHeight="1">
      <c r="A40" s="248" t="s">
        <v>2</v>
      </c>
      <c r="B40" s="248"/>
      <c r="C40" s="248"/>
      <c r="D40" s="248"/>
      <c r="E40" s="248"/>
      <c r="F40" s="248"/>
      <c r="G40" s="248"/>
      <c r="H40" s="248"/>
      <c r="I40" s="248"/>
      <c r="J40" s="248"/>
    </row>
    <row r="41" spans="1:10" ht="20.85" customHeight="1">
      <c r="A41" s="11"/>
      <c r="B41" s="55"/>
      <c r="C41" s="55"/>
      <c r="D41" s="11"/>
      <c r="E41" s="11"/>
      <c r="F41" s="11"/>
      <c r="G41" s="11"/>
      <c r="H41" s="11"/>
      <c r="I41" s="11"/>
      <c r="J41" s="11"/>
    </row>
    <row r="42" spans="1:10" ht="20.85" customHeight="1">
      <c r="A42" s="56"/>
      <c r="B42" s="24"/>
      <c r="C42" s="24"/>
      <c r="D42" s="249" t="s">
        <v>3</v>
      </c>
      <c r="E42" s="249"/>
      <c r="F42" s="249"/>
      <c r="G42" s="56"/>
      <c r="H42" s="249" t="s">
        <v>4</v>
      </c>
      <c r="I42" s="249"/>
      <c r="J42" s="249"/>
    </row>
    <row r="43" spans="1:10" ht="20.85" customHeight="1">
      <c r="A43" s="56"/>
      <c r="B43" s="24"/>
      <c r="C43" s="24"/>
      <c r="D43" s="249" t="s">
        <v>5</v>
      </c>
      <c r="E43" s="249"/>
      <c r="F43" s="249"/>
      <c r="G43" s="56"/>
      <c r="H43" s="251" t="s">
        <v>5</v>
      </c>
      <c r="I43" s="251"/>
      <c r="J43" s="251"/>
    </row>
    <row r="44" spans="1:10" ht="20.85" customHeight="1">
      <c r="A44" s="57"/>
      <c r="B44" s="24"/>
      <c r="C44" s="24"/>
      <c r="D44" s="255" t="s">
        <v>6</v>
      </c>
      <c r="E44" s="255"/>
      <c r="F44" s="255"/>
      <c r="G44" s="57"/>
      <c r="H44" s="255" t="s">
        <v>6</v>
      </c>
      <c r="I44" s="255"/>
      <c r="J44" s="255"/>
    </row>
    <row r="45" spans="1:10" ht="20.85" customHeight="1">
      <c r="A45" s="25" t="s">
        <v>44</v>
      </c>
      <c r="B45" s="24" t="s">
        <v>8</v>
      </c>
      <c r="C45" s="24"/>
      <c r="D45" s="19">
        <v>2022</v>
      </c>
      <c r="E45" s="19"/>
      <c r="F45" s="19">
        <v>2021</v>
      </c>
      <c r="G45" s="23"/>
      <c r="H45" s="19">
        <v>2022</v>
      </c>
      <c r="I45" s="19"/>
      <c r="J45" s="19">
        <v>2021</v>
      </c>
    </row>
    <row r="46" spans="1:10" ht="20.85" customHeight="1">
      <c r="A46" s="71"/>
      <c r="B46" s="24"/>
      <c r="C46" s="24"/>
      <c r="D46" s="252" t="s">
        <v>10</v>
      </c>
      <c r="E46" s="252"/>
      <c r="F46" s="252"/>
      <c r="G46" s="252"/>
      <c r="H46" s="252"/>
      <c r="I46" s="252"/>
      <c r="J46" s="252"/>
    </row>
    <row r="47" spans="1:10" ht="20.85" customHeight="1">
      <c r="A47" s="26" t="s">
        <v>45</v>
      </c>
      <c r="B47" s="24"/>
      <c r="C47" s="24"/>
      <c r="D47" s="58"/>
      <c r="E47" s="58"/>
      <c r="F47" s="58"/>
      <c r="G47" s="57"/>
      <c r="H47" s="58"/>
      <c r="I47" s="58"/>
      <c r="J47" s="58"/>
    </row>
    <row r="48" spans="1:10" ht="20.85" customHeight="1">
      <c r="A48" s="28" t="s">
        <v>46</v>
      </c>
      <c r="B48" s="24" t="s">
        <v>47</v>
      </c>
      <c r="C48" s="24"/>
      <c r="D48" s="32">
        <v>0</v>
      </c>
      <c r="E48" s="32"/>
      <c r="F48" s="32">
        <v>300000</v>
      </c>
      <c r="G48" s="59"/>
      <c r="H48" s="32">
        <v>0</v>
      </c>
      <c r="I48" s="32"/>
      <c r="J48" s="32">
        <v>300000</v>
      </c>
    </row>
    <row r="49" spans="1:14" ht="20.85" customHeight="1">
      <c r="A49" s="28" t="s">
        <v>48</v>
      </c>
      <c r="B49" s="24" t="s">
        <v>220</v>
      </c>
      <c r="C49" s="24"/>
      <c r="D49" s="39">
        <v>300000</v>
      </c>
      <c r="E49" s="40"/>
      <c r="F49" s="39">
        <v>340000</v>
      </c>
      <c r="G49" s="39"/>
      <c r="H49" s="39">
        <v>300000</v>
      </c>
      <c r="I49" s="40"/>
      <c r="J49" s="39">
        <v>340000</v>
      </c>
    </row>
    <row r="50" spans="1:14" ht="20.85" customHeight="1">
      <c r="A50" s="28" t="s">
        <v>49</v>
      </c>
      <c r="B50" s="24"/>
      <c r="C50" s="24"/>
      <c r="D50" s="39">
        <v>2941</v>
      </c>
      <c r="E50" s="60"/>
      <c r="F50" s="39">
        <v>4310</v>
      </c>
      <c r="G50" s="39"/>
      <c r="H50" s="39">
        <v>2941</v>
      </c>
      <c r="I50" s="39"/>
      <c r="J50" s="39">
        <v>459</v>
      </c>
    </row>
    <row r="51" spans="1:14" ht="20.85" customHeight="1">
      <c r="A51" s="28" t="s">
        <v>50</v>
      </c>
      <c r="B51" s="24">
        <v>4</v>
      </c>
      <c r="C51" s="24"/>
      <c r="D51" s="42">
        <v>0</v>
      </c>
      <c r="E51" s="42"/>
      <c r="F51" s="61">
        <v>0</v>
      </c>
      <c r="G51" s="39"/>
      <c r="H51" s="39">
        <v>21105</v>
      </c>
      <c r="I51" s="40"/>
      <c r="J51" s="39">
        <v>690200</v>
      </c>
    </row>
    <row r="52" spans="1:14" ht="20.85" customHeight="1">
      <c r="A52" s="28" t="s">
        <v>51</v>
      </c>
      <c r="B52" s="24"/>
      <c r="C52" s="24"/>
      <c r="D52" s="42">
        <v>0</v>
      </c>
      <c r="E52" s="42"/>
      <c r="F52" s="61">
        <v>7</v>
      </c>
      <c r="G52" s="39"/>
      <c r="H52" s="39">
        <v>0</v>
      </c>
      <c r="I52" s="40"/>
      <c r="J52" s="39">
        <v>0</v>
      </c>
    </row>
    <row r="53" spans="1:14" ht="20.85" customHeight="1">
      <c r="A53" s="28" t="s">
        <v>52</v>
      </c>
      <c r="B53" s="24">
        <v>4</v>
      </c>
      <c r="C53" s="24"/>
      <c r="D53" s="43">
        <v>21607</v>
      </c>
      <c r="E53" s="39"/>
      <c r="F53" s="39">
        <v>126580</v>
      </c>
      <c r="G53" s="39"/>
      <c r="H53" s="43">
        <v>19512</v>
      </c>
      <c r="I53" s="39"/>
      <c r="J53" s="39">
        <v>78981</v>
      </c>
    </row>
    <row r="54" spans="1:14" ht="20.85" customHeight="1">
      <c r="A54" s="27" t="s">
        <v>53</v>
      </c>
      <c r="B54" s="24"/>
      <c r="C54" s="24"/>
      <c r="D54" s="45">
        <f>SUM(D48:D53)</f>
        <v>324548</v>
      </c>
      <c r="E54" s="52"/>
      <c r="F54" s="62">
        <f>SUM(F48:F53)</f>
        <v>770897</v>
      </c>
      <c r="G54" s="52"/>
      <c r="H54" s="45">
        <f>SUM(H48:H53)</f>
        <v>343558</v>
      </c>
      <c r="I54" s="52"/>
      <c r="J54" s="62">
        <f>SUM(J48:J53)</f>
        <v>1409640</v>
      </c>
    </row>
    <row r="55" spans="1:14" s="5" customFormat="1" ht="20.85" customHeight="1">
      <c r="A55" s="72"/>
      <c r="B55" s="3"/>
      <c r="C55" s="3"/>
      <c r="D55" s="1"/>
      <c r="E55" s="1"/>
      <c r="F55" s="1"/>
      <c r="G55" s="1"/>
      <c r="H55" s="1"/>
      <c r="I55" s="1"/>
      <c r="J55" s="1"/>
      <c r="L55" s="10"/>
    </row>
    <row r="56" spans="1:14" s="5" customFormat="1" ht="20.85" customHeight="1">
      <c r="A56" s="26" t="s">
        <v>54</v>
      </c>
      <c r="B56" s="24"/>
      <c r="C56" s="24"/>
      <c r="D56" s="40"/>
      <c r="E56" s="40"/>
      <c r="F56" s="40"/>
      <c r="G56" s="40"/>
      <c r="H56" s="40"/>
      <c r="I56" s="40"/>
      <c r="J56" s="40"/>
      <c r="L56" s="10"/>
    </row>
    <row r="57" spans="1:14" s="5" customFormat="1" ht="20.85" customHeight="1">
      <c r="A57" s="28" t="s">
        <v>55</v>
      </c>
      <c r="B57" s="24" t="s">
        <v>56</v>
      </c>
      <c r="C57" s="24"/>
      <c r="D57" s="40">
        <v>366800</v>
      </c>
      <c r="E57" s="40"/>
      <c r="F57" s="40">
        <v>666800</v>
      </c>
      <c r="G57" s="39"/>
      <c r="H57" s="40">
        <v>366800</v>
      </c>
      <c r="I57" s="40"/>
      <c r="J57" s="40">
        <v>666800</v>
      </c>
      <c r="L57" s="10"/>
    </row>
    <row r="58" spans="1:14" s="5" customFormat="1" ht="20.85" customHeight="1">
      <c r="A58" s="28" t="s">
        <v>57</v>
      </c>
      <c r="B58" s="24"/>
      <c r="C58" s="24"/>
      <c r="D58" s="39">
        <v>2872</v>
      </c>
      <c r="E58" s="46"/>
      <c r="F58" s="39">
        <v>4759</v>
      </c>
      <c r="G58" s="39"/>
      <c r="H58" s="39">
        <v>2872</v>
      </c>
      <c r="I58" s="39"/>
      <c r="J58" s="39">
        <v>589</v>
      </c>
      <c r="L58" s="10"/>
    </row>
    <row r="59" spans="1:14" s="5" customFormat="1" ht="20.85" customHeight="1">
      <c r="A59" s="28" t="s">
        <v>58</v>
      </c>
      <c r="B59" s="24" t="s">
        <v>59</v>
      </c>
      <c r="C59" s="24"/>
      <c r="D59" s="43">
        <v>26835</v>
      </c>
      <c r="E59" s="40"/>
      <c r="F59" s="39">
        <v>68755</v>
      </c>
      <c r="G59" s="39"/>
      <c r="H59" s="43">
        <v>26835</v>
      </c>
      <c r="I59" s="40"/>
      <c r="J59" s="39">
        <v>29383</v>
      </c>
      <c r="L59" s="10"/>
    </row>
    <row r="60" spans="1:14" ht="20.85" customHeight="1">
      <c r="A60" s="27" t="s">
        <v>60</v>
      </c>
      <c r="B60" s="50"/>
      <c r="C60" s="50"/>
      <c r="D60" s="45">
        <f>SUM(D57:D59)</f>
        <v>396507</v>
      </c>
      <c r="E60" s="52"/>
      <c r="F60" s="62">
        <f>SUM(F57:F59)</f>
        <v>740314</v>
      </c>
      <c r="G60" s="63"/>
      <c r="H60" s="45">
        <f>SUM(H57:H59)</f>
        <v>396507</v>
      </c>
      <c r="I60" s="52"/>
      <c r="J60" s="62">
        <f>SUM(J57:J59)</f>
        <v>696772</v>
      </c>
    </row>
    <row r="61" spans="1:14" ht="20.85" customHeight="1">
      <c r="A61" s="27"/>
      <c r="B61" s="50"/>
      <c r="C61" s="50"/>
      <c r="D61" s="52"/>
      <c r="E61" s="52"/>
      <c r="F61" s="52"/>
      <c r="G61" s="52"/>
      <c r="H61" s="52"/>
      <c r="I61" s="52"/>
      <c r="J61" s="52"/>
    </row>
    <row r="62" spans="1:14" ht="20.85" customHeight="1">
      <c r="A62" s="27" t="s">
        <v>61</v>
      </c>
      <c r="B62" s="24"/>
      <c r="C62" s="24"/>
      <c r="D62" s="64">
        <f>D54+D60</f>
        <v>721055</v>
      </c>
      <c r="E62" s="52"/>
      <c r="F62" s="51">
        <f>F54+F60</f>
        <v>1511211</v>
      </c>
      <c r="G62" s="63"/>
      <c r="H62" s="64">
        <f>H54+H60</f>
        <v>740065</v>
      </c>
      <c r="I62" s="52"/>
      <c r="J62" s="51">
        <f>J54+J60</f>
        <v>2106412</v>
      </c>
    </row>
    <row r="63" spans="1:14" ht="20.85" customHeight="1">
      <c r="A63" s="71"/>
      <c r="B63" s="24"/>
      <c r="C63" s="24"/>
      <c r="D63" s="40"/>
      <c r="E63" s="40"/>
      <c r="F63" s="40"/>
      <c r="G63" s="40"/>
      <c r="H63" s="40"/>
      <c r="I63" s="40"/>
      <c r="J63" s="40"/>
      <c r="K63" s="12"/>
      <c r="L63" s="5"/>
      <c r="M63" s="5"/>
      <c r="N63" s="5"/>
    </row>
    <row r="64" spans="1:14" ht="20.85" customHeight="1">
      <c r="A64" s="26" t="s">
        <v>62</v>
      </c>
      <c r="B64" s="24"/>
      <c r="C64" s="24"/>
      <c r="D64" s="40"/>
      <c r="E64" s="40"/>
      <c r="F64" s="40"/>
      <c r="G64" s="40"/>
      <c r="H64" s="40"/>
      <c r="I64" s="40"/>
      <c r="J64" s="40"/>
    </row>
    <row r="65" spans="1:14" s="16" customFormat="1" ht="20.85" customHeight="1">
      <c r="A65" s="28" t="s">
        <v>63</v>
      </c>
      <c r="B65" s="24"/>
      <c r="C65" s="24"/>
      <c r="D65" s="36"/>
      <c r="E65" s="36"/>
      <c r="F65" s="36"/>
      <c r="G65" s="36"/>
      <c r="H65" s="36"/>
      <c r="I65" s="36"/>
      <c r="J65" s="36"/>
      <c r="K65" s="15"/>
      <c r="M65" s="17"/>
    </row>
    <row r="66" spans="1:14" ht="20.85" customHeight="1">
      <c r="A66" s="71" t="s">
        <v>64</v>
      </c>
      <c r="B66" s="24"/>
      <c r="C66" s="24"/>
      <c r="D66" s="36"/>
      <c r="E66" s="36"/>
      <c r="F66" s="36"/>
      <c r="G66" s="36"/>
      <c r="H66" s="36"/>
      <c r="I66" s="36"/>
      <c r="J66" s="36"/>
    </row>
    <row r="67" spans="1:14" ht="20.85" customHeight="1" thickBot="1">
      <c r="A67" s="71" t="s">
        <v>65</v>
      </c>
      <c r="B67" s="24"/>
      <c r="C67" s="24"/>
      <c r="D67" s="65">
        <v>1729277</v>
      </c>
      <c r="E67" s="36"/>
      <c r="F67" s="65">
        <v>1729277</v>
      </c>
      <c r="G67" s="36"/>
      <c r="H67" s="65">
        <v>1729277</v>
      </c>
      <c r="I67" s="36"/>
      <c r="J67" s="65">
        <v>1729277</v>
      </c>
    </row>
    <row r="68" spans="1:14" ht="20.85" customHeight="1" thickTop="1">
      <c r="A68" s="71" t="s">
        <v>66</v>
      </c>
      <c r="B68" s="24"/>
      <c r="C68" s="24"/>
      <c r="D68" s="40"/>
      <c r="E68" s="40"/>
      <c r="F68" s="40"/>
      <c r="G68" s="40"/>
      <c r="H68" s="40"/>
      <c r="I68" s="40"/>
      <c r="J68" s="40"/>
    </row>
    <row r="69" spans="1:14" ht="20.85" customHeight="1">
      <c r="A69" s="71" t="s">
        <v>65</v>
      </c>
      <c r="B69" s="24"/>
      <c r="C69" s="24"/>
      <c r="D69" s="40">
        <v>1729277</v>
      </c>
      <c r="E69" s="40"/>
      <c r="F69" s="40">
        <v>1729277</v>
      </c>
      <c r="G69" s="40"/>
      <c r="H69" s="40">
        <v>1729277</v>
      </c>
      <c r="I69" s="40"/>
      <c r="J69" s="40">
        <v>1729277</v>
      </c>
    </row>
    <row r="70" spans="1:14" ht="20.85" customHeight="1">
      <c r="A70" s="28" t="s">
        <v>67</v>
      </c>
      <c r="B70" s="24"/>
      <c r="C70" s="24"/>
      <c r="D70" s="40">
        <v>208455</v>
      </c>
      <c r="E70" s="40"/>
      <c r="F70" s="40">
        <v>208455</v>
      </c>
      <c r="G70" s="40"/>
      <c r="H70" s="40">
        <v>208455</v>
      </c>
      <c r="I70" s="40"/>
      <c r="J70" s="40">
        <v>208455</v>
      </c>
    </row>
    <row r="71" spans="1:14" ht="20.85" customHeight="1">
      <c r="A71" s="28" t="s">
        <v>68</v>
      </c>
      <c r="B71" s="24"/>
      <c r="C71" s="24"/>
      <c r="D71" s="40"/>
      <c r="E71" s="40"/>
      <c r="F71" s="40"/>
      <c r="G71" s="40"/>
      <c r="H71" s="40"/>
      <c r="I71" s="40"/>
      <c r="J71" s="40"/>
      <c r="K71" s="12"/>
      <c r="L71" s="5"/>
      <c r="M71" s="5"/>
      <c r="N71" s="5"/>
    </row>
    <row r="72" spans="1:14" ht="20.85" customHeight="1">
      <c r="A72" s="28" t="s">
        <v>69</v>
      </c>
      <c r="B72" s="24"/>
      <c r="C72" s="24"/>
      <c r="D72" s="40"/>
      <c r="E72" s="40"/>
      <c r="F72" s="40"/>
      <c r="G72" s="40"/>
      <c r="H72" s="40"/>
      <c r="I72" s="40"/>
      <c r="J72" s="40"/>
    </row>
    <row r="73" spans="1:14" ht="20.85" customHeight="1">
      <c r="A73" s="28" t="s">
        <v>70</v>
      </c>
      <c r="B73" s="24" t="s">
        <v>71</v>
      </c>
      <c r="C73" s="24"/>
      <c r="D73" s="40">
        <v>82000</v>
      </c>
      <c r="E73" s="40"/>
      <c r="F73" s="40">
        <v>65000</v>
      </c>
      <c r="G73" s="40"/>
      <c r="H73" s="40">
        <v>82000</v>
      </c>
      <c r="I73" s="40"/>
      <c r="J73" s="40">
        <v>65000</v>
      </c>
    </row>
    <row r="74" spans="1:14" ht="20.85" customHeight="1">
      <c r="A74" s="28" t="s">
        <v>72</v>
      </c>
      <c r="B74" s="24"/>
      <c r="C74" s="24"/>
      <c r="D74" s="40">
        <v>838486</v>
      </c>
      <c r="E74" s="40"/>
      <c r="F74" s="40">
        <v>936011</v>
      </c>
      <c r="G74" s="40"/>
      <c r="H74" s="40">
        <v>870593</v>
      </c>
      <c r="I74" s="40"/>
      <c r="J74" s="40">
        <v>722712</v>
      </c>
    </row>
    <row r="75" spans="1:14" ht="20.85" customHeight="1">
      <c r="A75" s="28" t="s">
        <v>73</v>
      </c>
      <c r="B75" s="24"/>
      <c r="C75" s="24"/>
      <c r="D75" s="43">
        <v>-287868</v>
      </c>
      <c r="E75" s="40"/>
      <c r="F75" s="43">
        <v>-321476</v>
      </c>
      <c r="G75" s="40"/>
      <c r="H75" s="43">
        <v>-7141</v>
      </c>
      <c r="I75" s="40"/>
      <c r="J75" s="43">
        <v>-7949</v>
      </c>
    </row>
    <row r="76" spans="1:14" ht="20.85" customHeight="1">
      <c r="A76" s="27" t="s">
        <v>74</v>
      </c>
      <c r="B76" s="24"/>
      <c r="C76" s="24"/>
      <c r="D76" s="64">
        <f>SUM(D69:D75)</f>
        <v>2570350</v>
      </c>
      <c r="E76" s="52"/>
      <c r="F76" s="62">
        <f>SUM(F69:F75)</f>
        <v>2617267</v>
      </c>
      <c r="G76" s="52"/>
      <c r="H76" s="64">
        <f>SUM(H69:H75)</f>
        <v>2883184</v>
      </c>
      <c r="I76" s="52"/>
      <c r="J76" s="62">
        <f>SUM(J69:J75)</f>
        <v>2717495</v>
      </c>
    </row>
    <row r="77" spans="1:14" ht="20.85" customHeight="1">
      <c r="A77" s="27"/>
      <c r="B77" s="24"/>
      <c r="C77" s="24"/>
      <c r="D77" s="52"/>
      <c r="E77" s="52"/>
      <c r="F77" s="52"/>
      <c r="G77" s="52"/>
      <c r="H77" s="52"/>
      <c r="I77" s="52"/>
      <c r="J77" s="52"/>
    </row>
    <row r="78" spans="1:14" ht="20.85" customHeight="1" thickBot="1">
      <c r="A78" s="27" t="s">
        <v>75</v>
      </c>
      <c r="B78" s="50"/>
      <c r="C78" s="50"/>
      <c r="D78" s="53">
        <f>D76+D62</f>
        <v>3291405</v>
      </c>
      <c r="E78" s="52"/>
      <c r="F78" s="66">
        <f>F76+F62</f>
        <v>4128478</v>
      </c>
      <c r="G78" s="52"/>
      <c r="H78" s="53">
        <f>H76+H62</f>
        <v>3623249</v>
      </c>
      <c r="I78" s="52"/>
      <c r="J78" s="66">
        <f>J76+J62</f>
        <v>4823907</v>
      </c>
    </row>
    <row r="79" spans="1:14" ht="20.85" customHeight="1" thickTop="1">
      <c r="A79" s="18"/>
      <c r="B79" s="21"/>
      <c r="C79" s="21"/>
      <c r="D79" s="20"/>
      <c r="E79" s="20"/>
      <c r="F79" s="20"/>
      <c r="G79" s="20"/>
      <c r="H79" s="20"/>
      <c r="I79" s="20"/>
      <c r="J79" s="20"/>
    </row>
    <row r="80" spans="1:14" ht="20.85" customHeight="1">
      <c r="A80" s="18"/>
      <c r="D80" s="13"/>
      <c r="E80" s="13"/>
      <c r="F80" s="13"/>
      <c r="G80" s="14"/>
      <c r="H80" s="13"/>
      <c r="I80" s="13"/>
      <c r="J80" s="13"/>
    </row>
    <row r="81" spans="1:10" ht="20.85" customHeight="1">
      <c r="A81" s="18"/>
      <c r="D81" s="13"/>
      <c r="E81" s="13"/>
      <c r="F81" s="13"/>
      <c r="G81" s="13"/>
      <c r="H81" s="13"/>
      <c r="I81" s="13"/>
      <c r="J81" s="13"/>
    </row>
    <row r="82" spans="1:10" ht="20.85" customHeight="1">
      <c r="B82" s="7"/>
      <c r="C82" s="7"/>
      <c r="G82" s="14"/>
      <c r="H82" s="13"/>
      <c r="I82" s="13"/>
      <c r="J82" s="13"/>
    </row>
    <row r="88" spans="1:10" ht="20.85" customHeight="1">
      <c r="A88" s="253"/>
      <c r="B88" s="253"/>
      <c r="C88" s="76"/>
    </row>
  </sheetData>
  <mergeCells count="19">
    <mergeCell ref="D43:F43"/>
    <mergeCell ref="H43:J43"/>
    <mergeCell ref="D46:J46"/>
    <mergeCell ref="A88:B88"/>
    <mergeCell ref="D6:F6"/>
    <mergeCell ref="H6:J6"/>
    <mergeCell ref="D9:J9"/>
    <mergeCell ref="A40:J40"/>
    <mergeCell ref="D42:F42"/>
    <mergeCell ref="H42:J42"/>
    <mergeCell ref="D7:F7"/>
    <mergeCell ref="H7:J7"/>
    <mergeCell ref="D44:F44"/>
    <mergeCell ref="H44:J44"/>
    <mergeCell ref="A3:J3"/>
    <mergeCell ref="D5:F5"/>
    <mergeCell ref="H5:J5"/>
    <mergeCell ref="D4:F4"/>
    <mergeCell ref="H4:J4"/>
  </mergeCells>
  <pageMargins left="0.8" right="0.8" top="0.48" bottom="0.5" header="0.5" footer="0.5"/>
  <pageSetup paperSize="9" scale="76" firstPageNumber="7" fitToHeight="0" orientation="portrait" useFirstPageNumber="1" r:id="rId1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view="pageBreakPreview" topLeftCell="A52" zoomScale="80" zoomScaleNormal="82" zoomScaleSheetLayoutView="80" workbookViewId="0">
      <selection activeCell="A72" sqref="A72"/>
    </sheetView>
  </sheetViews>
  <sheetFormatPr defaultColWidth="11.375" defaultRowHeight="20.25" customHeight="1"/>
  <cols>
    <col min="1" max="1" width="67.375" style="70" customWidth="1"/>
    <col min="2" max="2" width="10.125" style="111" customWidth="1"/>
    <col min="3" max="3" width="13.75" style="70" customWidth="1"/>
    <col min="4" max="4" width="1.25" style="70" customWidth="1"/>
    <col min="5" max="5" width="13.75" style="70" customWidth="1"/>
    <col min="6" max="6" width="1.25" style="70" customWidth="1"/>
    <col min="7" max="7" width="13.75" style="70" customWidth="1"/>
    <col min="8" max="8" width="1.25" style="70" customWidth="1"/>
    <col min="9" max="9" width="13.75" style="70" customWidth="1"/>
    <col min="10" max="10" width="2.625" style="70" customWidth="1"/>
    <col min="11" max="16384" width="11.375" style="70"/>
  </cols>
  <sheetData>
    <row r="1" spans="1:15" s="69" customFormat="1" ht="20.25" customHeight="1">
      <c r="A1" s="257" t="s">
        <v>0</v>
      </c>
      <c r="B1" s="257"/>
      <c r="C1" s="257"/>
      <c r="D1" s="257"/>
      <c r="E1" s="257"/>
      <c r="F1" s="257"/>
      <c r="G1" s="257"/>
      <c r="H1" s="257"/>
      <c r="I1" s="257"/>
    </row>
    <row r="2" spans="1:15" s="95" customFormat="1" ht="20.25" customHeight="1">
      <c r="A2" s="94" t="s">
        <v>1</v>
      </c>
      <c r="B2" s="94"/>
      <c r="C2" s="94"/>
      <c r="D2" s="94"/>
      <c r="E2" s="94"/>
      <c r="F2" s="94"/>
      <c r="G2" s="94"/>
      <c r="H2" s="94"/>
      <c r="I2" s="94"/>
    </row>
    <row r="3" spans="1:15" s="96" customFormat="1" ht="20.25" customHeight="1">
      <c r="A3" s="248" t="s">
        <v>76</v>
      </c>
      <c r="B3" s="248"/>
      <c r="C3" s="248"/>
      <c r="D3" s="248"/>
      <c r="E3" s="248"/>
      <c r="F3" s="248"/>
      <c r="G3" s="248"/>
      <c r="H3" s="248"/>
      <c r="I3" s="248"/>
    </row>
    <row r="4" spans="1:15" s="79" customFormat="1" ht="20.25" customHeight="1">
      <c r="B4" s="77"/>
      <c r="D4" s="22"/>
      <c r="H4" s="22"/>
    </row>
    <row r="5" spans="1:15" s="79" customFormat="1" ht="20.25" customHeight="1">
      <c r="B5" s="77"/>
      <c r="C5" s="249" t="s">
        <v>3</v>
      </c>
      <c r="D5" s="249"/>
      <c r="E5" s="249"/>
      <c r="F5" s="73"/>
      <c r="G5" s="249" t="s">
        <v>4</v>
      </c>
      <c r="H5" s="249"/>
      <c r="I5" s="249"/>
    </row>
    <row r="6" spans="1:15" s="79" customFormat="1" ht="20.25" customHeight="1">
      <c r="B6" s="77"/>
      <c r="C6" s="249" t="s">
        <v>5</v>
      </c>
      <c r="D6" s="249"/>
      <c r="E6" s="249"/>
      <c r="F6" s="73"/>
      <c r="G6" s="249" t="s">
        <v>77</v>
      </c>
      <c r="H6" s="249"/>
      <c r="I6" s="249"/>
    </row>
    <row r="7" spans="1:15" ht="20.25" customHeight="1">
      <c r="C7" s="258" t="s">
        <v>208</v>
      </c>
      <c r="D7" s="259"/>
      <c r="E7" s="259"/>
      <c r="F7" s="74"/>
      <c r="G7" s="258" t="s">
        <v>208</v>
      </c>
      <c r="H7" s="259"/>
      <c r="I7" s="259"/>
    </row>
    <row r="8" spans="1:15" ht="20.25" customHeight="1">
      <c r="B8" s="29" t="s">
        <v>8</v>
      </c>
      <c r="C8" s="19">
        <v>2022</v>
      </c>
      <c r="E8" s="19">
        <v>2021</v>
      </c>
      <c r="F8" s="75"/>
      <c r="G8" s="19">
        <v>2022</v>
      </c>
      <c r="I8" s="19">
        <v>2021</v>
      </c>
    </row>
    <row r="9" spans="1:15" ht="20.25" customHeight="1">
      <c r="B9" s="29"/>
      <c r="C9" s="19"/>
      <c r="E9" s="19" t="s">
        <v>78</v>
      </c>
      <c r="F9" s="75"/>
      <c r="G9" s="19"/>
      <c r="I9" s="19" t="s">
        <v>78</v>
      </c>
    </row>
    <row r="10" spans="1:15" ht="20.25" customHeight="1">
      <c r="B10" s="230"/>
      <c r="C10" s="254" t="s">
        <v>10</v>
      </c>
      <c r="D10" s="255"/>
      <c r="E10" s="255"/>
      <c r="F10" s="255"/>
      <c r="G10" s="255"/>
      <c r="H10" s="255"/>
      <c r="I10" s="255"/>
    </row>
    <row r="11" spans="1:15" ht="20.25" customHeight="1">
      <c r="A11" s="77" t="s">
        <v>79</v>
      </c>
      <c r="C11" s="97"/>
      <c r="D11" s="97"/>
      <c r="E11" s="97"/>
      <c r="F11" s="97"/>
      <c r="G11" s="97"/>
      <c r="H11" s="97"/>
      <c r="I11" s="97"/>
    </row>
    <row r="12" spans="1:15" ht="20.25" customHeight="1">
      <c r="A12" s="70" t="s">
        <v>80</v>
      </c>
      <c r="B12" s="29">
        <v>4</v>
      </c>
      <c r="C12" s="39">
        <v>82646</v>
      </c>
      <c r="D12" s="39"/>
      <c r="E12" s="112">
        <v>43271</v>
      </c>
      <c r="F12" s="39"/>
      <c r="G12" s="39">
        <v>106589</v>
      </c>
      <c r="H12" s="39"/>
      <c r="I12" s="112">
        <v>187989</v>
      </c>
    </row>
    <row r="13" spans="1:15" ht="20.25" customHeight="1">
      <c r="A13" s="70" t="s">
        <v>81</v>
      </c>
      <c r="B13" s="29">
        <v>17</v>
      </c>
      <c r="C13" s="61">
        <v>5917</v>
      </c>
      <c r="D13" s="61"/>
      <c r="E13" s="61">
        <v>445</v>
      </c>
      <c r="F13" s="61"/>
      <c r="G13" s="61">
        <v>5917</v>
      </c>
      <c r="H13" s="61"/>
      <c r="I13" s="61">
        <v>445</v>
      </c>
    </row>
    <row r="14" spans="1:15" ht="20.25" customHeight="1">
      <c r="A14" s="70" t="s">
        <v>82</v>
      </c>
      <c r="B14" s="29">
        <v>16</v>
      </c>
      <c r="C14" s="112">
        <v>0</v>
      </c>
      <c r="D14" s="112"/>
      <c r="E14" s="113">
        <v>0</v>
      </c>
      <c r="F14" s="112"/>
      <c r="G14" s="112">
        <v>55479</v>
      </c>
      <c r="H14" s="112"/>
      <c r="I14" s="113">
        <v>0</v>
      </c>
    </row>
    <row r="15" spans="1:15" ht="20.25" customHeight="1">
      <c r="A15" s="70" t="s">
        <v>83</v>
      </c>
      <c r="B15" s="29">
        <v>4</v>
      </c>
      <c r="C15" s="112">
        <v>1205</v>
      </c>
      <c r="D15" s="112"/>
      <c r="E15" s="112">
        <v>8388</v>
      </c>
      <c r="F15" s="112"/>
      <c r="G15" s="112">
        <v>1694</v>
      </c>
      <c r="H15" s="112"/>
      <c r="I15" s="112">
        <v>13439</v>
      </c>
    </row>
    <row r="16" spans="1:15" ht="20.25" customHeight="1">
      <c r="A16" s="79" t="s">
        <v>84</v>
      </c>
      <c r="B16" s="29"/>
      <c r="C16" s="114">
        <f>SUM(C12:C15)</f>
        <v>89768</v>
      </c>
      <c r="D16" s="113"/>
      <c r="E16" s="114">
        <f>SUM(E12:E15)</f>
        <v>52104</v>
      </c>
      <c r="F16" s="113"/>
      <c r="G16" s="114">
        <f>SUM(G12:G15)</f>
        <v>169679</v>
      </c>
      <c r="H16" s="113"/>
      <c r="I16" s="114">
        <f>SUM(I12:I15)</f>
        <v>201873</v>
      </c>
      <c r="L16" s="115"/>
      <c r="M16" s="115"/>
      <c r="N16" s="116"/>
      <c r="O16" s="117"/>
    </row>
    <row r="17" spans="1:20" ht="20.25" customHeight="1">
      <c r="C17" s="112"/>
      <c r="D17" s="112"/>
      <c r="E17" s="112"/>
      <c r="F17" s="112"/>
      <c r="G17" s="112"/>
      <c r="H17" s="112"/>
      <c r="I17" s="112"/>
      <c r="J17" s="79"/>
      <c r="K17" s="79"/>
      <c r="L17" s="118"/>
      <c r="M17" s="118"/>
      <c r="N17" s="119"/>
      <c r="O17" s="117"/>
    </row>
    <row r="18" spans="1:20" ht="20.25" customHeight="1">
      <c r="A18" s="77" t="s">
        <v>85</v>
      </c>
      <c r="B18" s="230"/>
      <c r="C18" s="112"/>
      <c r="D18" s="112"/>
      <c r="E18" s="112"/>
      <c r="F18" s="112"/>
      <c r="G18" s="112"/>
      <c r="H18" s="112"/>
      <c r="I18" s="112"/>
      <c r="K18" s="79"/>
      <c r="L18" s="118"/>
      <c r="M18" s="118"/>
      <c r="N18" s="119"/>
      <c r="O18" s="117"/>
    </row>
    <row r="19" spans="1:20" ht="20.25" customHeight="1">
      <c r="A19" s="70" t="s">
        <v>86</v>
      </c>
      <c r="B19" s="29">
        <v>4</v>
      </c>
      <c r="C19" s="112">
        <v>73859</v>
      </c>
      <c r="D19" s="112"/>
      <c r="E19" s="112">
        <v>63454</v>
      </c>
      <c r="F19" s="112"/>
      <c r="G19" s="112">
        <v>48571</v>
      </c>
      <c r="H19" s="112"/>
      <c r="I19" s="112">
        <v>44463</v>
      </c>
      <c r="K19" s="79"/>
      <c r="L19" s="118"/>
      <c r="M19" s="118"/>
      <c r="N19" s="119"/>
      <c r="O19" s="117"/>
    </row>
    <row r="20" spans="1:20" ht="20.25" customHeight="1">
      <c r="A20" s="70" t="s">
        <v>87</v>
      </c>
      <c r="B20" s="29" t="s">
        <v>88</v>
      </c>
      <c r="C20" s="112">
        <v>30692</v>
      </c>
      <c r="D20" s="112"/>
      <c r="E20" s="112">
        <v>43653</v>
      </c>
      <c r="F20" s="112"/>
      <c r="G20" s="112">
        <v>29238</v>
      </c>
      <c r="H20" s="112"/>
      <c r="I20" s="112">
        <v>45088</v>
      </c>
      <c r="K20" s="79"/>
      <c r="L20" s="118"/>
      <c r="M20" s="118"/>
      <c r="N20" s="119"/>
      <c r="O20" s="117"/>
    </row>
    <row r="21" spans="1:20" ht="20.25" customHeight="1">
      <c r="A21" s="70" t="s">
        <v>89</v>
      </c>
      <c r="B21" s="19"/>
      <c r="C21" s="61">
        <v>0</v>
      </c>
      <c r="D21" s="61"/>
      <c r="E21" s="61">
        <v>56056</v>
      </c>
      <c r="F21" s="61"/>
      <c r="G21" s="61">
        <v>0</v>
      </c>
      <c r="H21" s="61"/>
      <c r="I21" s="61">
        <v>0</v>
      </c>
      <c r="K21" s="79"/>
      <c r="L21" s="118"/>
      <c r="M21" s="118"/>
      <c r="N21" s="119"/>
      <c r="O21" s="117"/>
    </row>
    <row r="22" spans="1:20" ht="20.25" customHeight="1">
      <c r="A22" s="70" t="s">
        <v>163</v>
      </c>
      <c r="B22" s="234"/>
      <c r="C22" s="61">
        <v>10762</v>
      </c>
      <c r="D22" s="61"/>
      <c r="E22" s="61">
        <v>14432</v>
      </c>
      <c r="F22" s="61"/>
      <c r="G22" s="61">
        <v>0</v>
      </c>
      <c r="H22" s="61"/>
      <c r="I22" s="61">
        <v>0</v>
      </c>
      <c r="K22" s="79"/>
      <c r="L22" s="118"/>
      <c r="M22" s="118"/>
      <c r="N22" s="119"/>
      <c r="O22" s="117"/>
    </row>
    <row r="23" spans="1:20" s="79" customFormat="1" ht="20.25" customHeight="1">
      <c r="A23" s="79" t="s">
        <v>90</v>
      </c>
      <c r="B23" s="120"/>
      <c r="C23" s="114">
        <f>SUM(C19:C22)</f>
        <v>115313</v>
      </c>
      <c r="D23" s="113"/>
      <c r="E23" s="114">
        <f>SUM(E19:E22)</f>
        <v>177595</v>
      </c>
      <c r="F23" s="113"/>
      <c r="G23" s="114">
        <f>SUM(G19:G22)</f>
        <v>77809</v>
      </c>
      <c r="H23" s="113"/>
      <c r="I23" s="114">
        <f>SUM(I19:I22)</f>
        <v>89551</v>
      </c>
      <c r="L23" s="118"/>
      <c r="M23" s="118"/>
      <c r="N23" s="119"/>
      <c r="O23" s="117"/>
      <c r="P23" s="70"/>
      <c r="Q23" s="70"/>
      <c r="R23" s="70"/>
      <c r="S23" s="70"/>
      <c r="T23" s="70"/>
    </row>
    <row r="24" spans="1:20" ht="20.25" customHeight="1">
      <c r="B24" s="29"/>
      <c r="C24" s="101"/>
      <c r="D24" s="112"/>
      <c r="E24" s="101"/>
      <c r="F24" s="112"/>
      <c r="G24" s="101"/>
      <c r="H24" s="112"/>
      <c r="I24" s="101"/>
      <c r="K24" s="79"/>
      <c r="L24" s="118"/>
      <c r="M24" s="118"/>
      <c r="N24" s="119"/>
      <c r="O24" s="117"/>
    </row>
    <row r="25" spans="1:20" ht="20.25" customHeight="1">
      <c r="A25" s="79" t="s">
        <v>212</v>
      </c>
      <c r="B25" s="230"/>
      <c r="C25" s="113">
        <f>C16-C23</f>
        <v>-25545</v>
      </c>
      <c r="D25" s="113"/>
      <c r="E25" s="113">
        <f>E16-E23</f>
        <v>-125491</v>
      </c>
      <c r="F25" s="113"/>
      <c r="G25" s="113">
        <f>G16-G23</f>
        <v>91870</v>
      </c>
      <c r="H25" s="113"/>
      <c r="I25" s="113">
        <f>I16-I23</f>
        <v>112322</v>
      </c>
      <c r="K25" s="79"/>
      <c r="L25" s="118"/>
      <c r="M25" s="118"/>
      <c r="N25" s="119"/>
      <c r="O25" s="117"/>
    </row>
    <row r="26" spans="1:20" ht="20.25" customHeight="1">
      <c r="A26" s="70" t="s">
        <v>91</v>
      </c>
      <c r="B26" s="29">
        <v>4</v>
      </c>
      <c r="C26" s="112">
        <f>-48991</f>
        <v>-48991</v>
      </c>
      <c r="D26" s="112"/>
      <c r="E26" s="112">
        <v>-58535</v>
      </c>
      <c r="F26" s="112"/>
      <c r="G26" s="112">
        <f>-52869</f>
        <v>-52869</v>
      </c>
      <c r="H26" s="112"/>
      <c r="I26" s="112">
        <v>-71798</v>
      </c>
      <c r="K26" s="79"/>
      <c r="L26" s="118"/>
      <c r="M26" s="118"/>
      <c r="N26" s="119"/>
      <c r="O26" s="117"/>
    </row>
    <row r="27" spans="1:20" ht="20.25" customHeight="1">
      <c r="A27" s="70" t="s">
        <v>92</v>
      </c>
      <c r="B27" s="29"/>
      <c r="C27" s="113">
        <v>0</v>
      </c>
      <c r="D27" s="112"/>
      <c r="E27" s="112">
        <v>32896</v>
      </c>
      <c r="F27" s="112"/>
      <c r="G27" s="113">
        <v>0</v>
      </c>
      <c r="H27" s="112"/>
      <c r="I27" s="112">
        <v>32896</v>
      </c>
      <c r="K27" s="79"/>
      <c r="L27" s="118"/>
      <c r="M27" s="118"/>
      <c r="N27" s="119"/>
      <c r="O27" s="117"/>
    </row>
    <row r="28" spans="1:20" ht="20.25" customHeight="1">
      <c r="A28" s="70" t="s">
        <v>93</v>
      </c>
      <c r="B28" s="29"/>
      <c r="F28" s="112"/>
      <c r="G28" s="112"/>
      <c r="H28" s="112"/>
      <c r="I28" s="112"/>
      <c r="K28" s="79"/>
      <c r="L28" s="118"/>
      <c r="M28" s="118"/>
      <c r="N28" s="119"/>
      <c r="O28" s="117"/>
    </row>
    <row r="29" spans="1:20" ht="20.25" customHeight="1">
      <c r="A29" s="33" t="s">
        <v>94</v>
      </c>
      <c r="B29" s="29"/>
      <c r="C29" s="112">
        <v>6237</v>
      </c>
      <c r="D29" s="39"/>
      <c r="E29" s="112">
        <v>50864</v>
      </c>
      <c r="F29" s="39"/>
      <c r="G29" s="112">
        <v>0</v>
      </c>
      <c r="H29" s="39"/>
      <c r="I29" s="112">
        <v>0</v>
      </c>
      <c r="K29" s="79"/>
      <c r="L29" s="118"/>
      <c r="M29" s="118"/>
      <c r="N29" s="119"/>
      <c r="O29" s="117"/>
    </row>
    <row r="30" spans="1:20" ht="20.25" customHeight="1">
      <c r="A30" s="70" t="s">
        <v>95</v>
      </c>
      <c r="B30" s="29" t="s">
        <v>88</v>
      </c>
      <c r="C30" s="112">
        <v>298806</v>
      </c>
      <c r="D30" s="112"/>
      <c r="E30" s="112">
        <v>11</v>
      </c>
      <c r="F30" s="112"/>
      <c r="G30" s="112">
        <v>298806</v>
      </c>
      <c r="H30" s="112"/>
      <c r="I30" s="112">
        <v>11</v>
      </c>
      <c r="K30" s="79"/>
      <c r="L30" s="118"/>
      <c r="M30" s="118"/>
      <c r="N30" s="119"/>
      <c r="O30" s="117"/>
    </row>
    <row r="31" spans="1:20" s="79" customFormat="1" ht="20.25" customHeight="1">
      <c r="A31" s="79" t="s">
        <v>96</v>
      </c>
      <c r="B31" s="77"/>
      <c r="C31" s="122">
        <f>SUM(C25:C30)</f>
        <v>230507</v>
      </c>
      <c r="D31" s="63"/>
      <c r="E31" s="123">
        <f>SUM(E25:E30)</f>
        <v>-100255</v>
      </c>
      <c r="F31" s="63"/>
      <c r="G31" s="122">
        <f>SUM(G25:G30)</f>
        <v>337807</v>
      </c>
      <c r="H31" s="63"/>
      <c r="I31" s="123">
        <f>SUM(I25:I30)</f>
        <v>73431</v>
      </c>
      <c r="L31" s="118"/>
      <c r="M31" s="118"/>
      <c r="N31" s="119"/>
      <c r="O31" s="117"/>
      <c r="P31" s="70"/>
      <c r="Q31" s="70"/>
      <c r="R31" s="70"/>
      <c r="S31" s="70"/>
      <c r="T31" s="70"/>
    </row>
    <row r="32" spans="1:20" ht="19.95" customHeight="1">
      <c r="A32" s="70" t="s">
        <v>97</v>
      </c>
      <c r="B32" s="29">
        <v>19</v>
      </c>
      <c r="C32" s="112">
        <v>0</v>
      </c>
      <c r="D32" s="112"/>
      <c r="E32" s="112">
        <v>0</v>
      </c>
      <c r="F32" s="39"/>
      <c r="G32" s="229">
        <v>0</v>
      </c>
      <c r="H32" s="39"/>
      <c r="I32" s="112">
        <v>0</v>
      </c>
      <c r="L32" s="121"/>
    </row>
    <row r="33" spans="1:12" ht="20.25" customHeight="1">
      <c r="A33" s="79" t="s">
        <v>98</v>
      </c>
      <c r="B33" s="19"/>
      <c r="C33" s="123">
        <f>SUM(C31:C32)</f>
        <v>230507</v>
      </c>
      <c r="D33" s="63"/>
      <c r="E33" s="123">
        <f>SUM(E31:E32)</f>
        <v>-100255</v>
      </c>
      <c r="F33" s="63"/>
      <c r="G33" s="113">
        <f>SUM(G31:G32)</f>
        <v>337807</v>
      </c>
      <c r="H33" s="63"/>
      <c r="I33" s="123">
        <f>SUM(I31:I32)</f>
        <v>73431</v>
      </c>
      <c r="L33" s="121"/>
    </row>
    <row r="34" spans="1:12" ht="20.25" customHeight="1">
      <c r="A34" s="70" t="s">
        <v>99</v>
      </c>
      <c r="B34" s="29">
        <v>16</v>
      </c>
      <c r="C34" s="101">
        <f>-125590</f>
        <v>-125590</v>
      </c>
      <c r="D34" s="101"/>
      <c r="E34" s="101">
        <v>58066</v>
      </c>
      <c r="F34" s="101"/>
      <c r="G34" s="124"/>
      <c r="H34" s="101"/>
      <c r="I34" s="124">
        <v>0</v>
      </c>
      <c r="L34" s="121"/>
    </row>
    <row r="35" spans="1:12" ht="20.25" customHeight="1">
      <c r="A35" s="79" t="s">
        <v>100</v>
      </c>
      <c r="B35" s="19"/>
      <c r="C35" s="62">
        <f>SUM(C33:C34)</f>
        <v>104917</v>
      </c>
      <c r="D35" s="63"/>
      <c r="E35" s="62">
        <f>SUM(E33:E34)</f>
        <v>-42189</v>
      </c>
      <c r="F35" s="63"/>
      <c r="G35" s="62">
        <f>SUM(G33:G34)</f>
        <v>337807</v>
      </c>
      <c r="H35" s="63"/>
      <c r="I35" s="62">
        <f>SUM(I33:I34)</f>
        <v>73431</v>
      </c>
    </row>
    <row r="37" spans="1:12" ht="20.25" customHeight="1">
      <c r="A37" s="256" t="s">
        <v>0</v>
      </c>
      <c r="B37" s="256"/>
      <c r="C37" s="256"/>
      <c r="D37" s="256"/>
      <c r="E37" s="256"/>
      <c r="F37" s="256"/>
      <c r="G37" s="256"/>
      <c r="H37" s="256"/>
      <c r="I37" s="256"/>
    </row>
    <row r="38" spans="1:12" s="69" customFormat="1" ht="20.25" customHeight="1">
      <c r="A38" s="256" t="s">
        <v>1</v>
      </c>
      <c r="B38" s="256"/>
      <c r="C38" s="256"/>
      <c r="D38" s="256"/>
      <c r="E38" s="256"/>
      <c r="F38" s="256"/>
      <c r="G38" s="256"/>
      <c r="H38" s="256"/>
      <c r="I38" s="256"/>
    </row>
    <row r="39" spans="1:12" s="95" customFormat="1" ht="20.25" customHeight="1">
      <c r="A39" s="248" t="s">
        <v>76</v>
      </c>
      <c r="B39" s="248"/>
      <c r="C39" s="248"/>
      <c r="D39" s="248"/>
      <c r="E39" s="248"/>
      <c r="F39" s="248"/>
      <c r="G39" s="248"/>
      <c r="H39" s="248"/>
      <c r="I39" s="248"/>
    </row>
    <row r="40" spans="1:12" s="96" customFormat="1" ht="20.25" customHeight="1">
      <c r="A40" s="79"/>
      <c r="B40" s="77"/>
      <c r="C40" s="79"/>
      <c r="D40" s="22"/>
      <c r="E40" s="79"/>
      <c r="F40" s="79"/>
      <c r="G40" s="79"/>
      <c r="H40" s="22"/>
      <c r="I40" s="79"/>
    </row>
    <row r="41" spans="1:12" s="79" customFormat="1" ht="20.25" customHeight="1">
      <c r="B41" s="77"/>
      <c r="C41" s="249" t="s">
        <v>3</v>
      </c>
      <c r="D41" s="249"/>
      <c r="E41" s="249"/>
      <c r="F41" s="73"/>
      <c r="G41" s="249" t="s">
        <v>4</v>
      </c>
      <c r="H41" s="249"/>
      <c r="I41" s="249"/>
    </row>
    <row r="42" spans="1:12" s="79" customFormat="1" ht="20.25" customHeight="1">
      <c r="B42" s="77"/>
      <c r="C42" s="249" t="s">
        <v>5</v>
      </c>
      <c r="D42" s="249"/>
      <c r="E42" s="249"/>
      <c r="F42" s="73"/>
      <c r="G42" s="249" t="s">
        <v>77</v>
      </c>
      <c r="H42" s="249"/>
      <c r="I42" s="249"/>
    </row>
    <row r="43" spans="1:12" s="79" customFormat="1" ht="20.25" customHeight="1">
      <c r="B43" s="77"/>
      <c r="C43" s="255" t="s">
        <v>208</v>
      </c>
      <c r="D43" s="255"/>
      <c r="E43" s="255"/>
      <c r="F43" s="74"/>
      <c r="G43" s="255" t="s">
        <v>208</v>
      </c>
      <c r="H43" s="255"/>
      <c r="I43" s="255"/>
    </row>
    <row r="44" spans="1:12" ht="20.25" customHeight="1">
      <c r="B44" s="29" t="s">
        <v>8</v>
      </c>
      <c r="C44" s="19">
        <v>2022</v>
      </c>
      <c r="E44" s="19">
        <v>2021</v>
      </c>
      <c r="F44" s="75"/>
      <c r="G44" s="19">
        <v>2022</v>
      </c>
      <c r="I44" s="19">
        <v>2021</v>
      </c>
    </row>
    <row r="45" spans="1:12" ht="20.25" customHeight="1">
      <c r="B45" s="29"/>
      <c r="C45" s="19"/>
      <c r="E45" s="19" t="s">
        <v>78</v>
      </c>
      <c r="F45" s="75"/>
      <c r="G45" s="19"/>
      <c r="I45" s="19" t="s">
        <v>78</v>
      </c>
    </row>
    <row r="46" spans="1:12" ht="20.25" customHeight="1">
      <c r="B46" s="29"/>
      <c r="C46" s="254" t="s">
        <v>10</v>
      </c>
      <c r="D46" s="255"/>
      <c r="E46" s="255"/>
      <c r="F46" s="255"/>
      <c r="G46" s="255"/>
      <c r="H46" s="255"/>
      <c r="I46" s="255"/>
    </row>
    <row r="47" spans="1:12" ht="20.25" customHeight="1">
      <c r="A47" s="79" t="s">
        <v>101</v>
      </c>
      <c r="B47" s="77"/>
      <c r="C47" s="80"/>
      <c r="D47" s="81"/>
      <c r="E47" s="80"/>
      <c r="F47" s="81"/>
      <c r="G47" s="81"/>
      <c r="H47" s="81"/>
      <c r="I47" s="81"/>
    </row>
    <row r="48" spans="1:12" ht="20.25" customHeight="1">
      <c r="A48" s="84" t="s">
        <v>102</v>
      </c>
      <c r="B48" s="125"/>
      <c r="C48" s="80"/>
      <c r="D48" s="81"/>
      <c r="E48" s="80"/>
      <c r="F48" s="81"/>
      <c r="G48" s="81"/>
      <c r="H48" s="81"/>
      <c r="I48" s="81"/>
    </row>
    <row r="49" spans="1:10" ht="20.25" customHeight="1">
      <c r="A49" s="102" t="s">
        <v>103</v>
      </c>
      <c r="B49" s="125"/>
      <c r="C49" s="61">
        <v>-12089</v>
      </c>
      <c r="D49" s="36"/>
      <c r="E49" s="61">
        <v>-11006</v>
      </c>
      <c r="F49" s="36"/>
      <c r="G49" s="61">
        <v>-177</v>
      </c>
      <c r="H49" s="36"/>
      <c r="I49" s="61">
        <v>454</v>
      </c>
    </row>
    <row r="50" spans="1:10" ht="20.25" customHeight="1">
      <c r="A50" s="102" t="s">
        <v>104</v>
      </c>
      <c r="B50" s="125"/>
      <c r="C50" s="61">
        <v>0</v>
      </c>
      <c r="D50" s="36"/>
      <c r="E50" s="61">
        <v>2831</v>
      </c>
      <c r="F50" s="36"/>
      <c r="G50" s="61">
        <v>0</v>
      </c>
      <c r="H50" s="36"/>
      <c r="I50" s="61">
        <v>0</v>
      </c>
    </row>
    <row r="51" spans="1:10" ht="20.25" customHeight="1">
      <c r="A51" s="102" t="s">
        <v>105</v>
      </c>
      <c r="B51" s="125"/>
      <c r="C51" s="104">
        <v>13919</v>
      </c>
      <c r="D51" s="36"/>
      <c r="E51" s="104">
        <v>31545</v>
      </c>
      <c r="F51" s="36"/>
      <c r="G51" s="64">
        <v>0</v>
      </c>
      <c r="H51" s="46"/>
      <c r="I51" s="61">
        <v>0</v>
      </c>
    </row>
    <row r="52" spans="1:10" ht="20.25" customHeight="1">
      <c r="A52" s="79" t="s">
        <v>106</v>
      </c>
      <c r="B52" s="125"/>
      <c r="C52" s="45">
        <f>SUM(C49:C51)</f>
        <v>1830</v>
      </c>
      <c r="D52" s="36"/>
      <c r="E52" s="45">
        <f>SUM(E49:E51)</f>
        <v>23370</v>
      </c>
      <c r="F52" s="36"/>
      <c r="G52" s="45">
        <f>SUM(G49:G51)</f>
        <v>-177</v>
      </c>
      <c r="H52" s="36"/>
      <c r="I52" s="45">
        <f>SUM(I49:I51)</f>
        <v>454</v>
      </c>
    </row>
    <row r="53" spans="1:10" ht="20.25" customHeight="1">
      <c r="A53" s="79"/>
      <c r="B53" s="125"/>
      <c r="C53" s="61"/>
      <c r="D53" s="36"/>
      <c r="E53" s="61"/>
      <c r="F53" s="36"/>
      <c r="G53" s="61"/>
      <c r="H53" s="36"/>
      <c r="I53" s="61"/>
    </row>
    <row r="54" spans="1:10" ht="20.25" customHeight="1">
      <c r="A54" s="84" t="s">
        <v>107</v>
      </c>
      <c r="B54" s="125"/>
      <c r="C54" s="61"/>
      <c r="D54" s="36"/>
      <c r="E54" s="61"/>
      <c r="F54" s="36"/>
      <c r="G54" s="61"/>
      <c r="H54" s="36"/>
      <c r="I54" s="61"/>
    </row>
    <row r="55" spans="1:10" ht="20.25" customHeight="1">
      <c r="A55" s="78" t="s">
        <v>227</v>
      </c>
      <c r="B55" s="125"/>
      <c r="C55" s="61"/>
      <c r="D55" s="36"/>
      <c r="E55" s="61"/>
      <c r="F55" s="36"/>
      <c r="G55" s="61"/>
      <c r="H55" s="36"/>
      <c r="I55" s="61"/>
    </row>
    <row r="56" spans="1:10" ht="20.25" customHeight="1">
      <c r="A56" s="33" t="s">
        <v>209</v>
      </c>
      <c r="B56" s="125"/>
      <c r="C56" s="61">
        <v>-547</v>
      </c>
      <c r="D56" s="36"/>
      <c r="E56" s="61">
        <v>-1690</v>
      </c>
      <c r="F56" s="36"/>
      <c r="G56" s="99">
        <v>0</v>
      </c>
      <c r="H56" s="46"/>
      <c r="I56" s="61">
        <v>0</v>
      </c>
    </row>
    <row r="57" spans="1:10" s="107" customFormat="1" ht="21" customHeight="1">
      <c r="A57" s="78" t="s">
        <v>108</v>
      </c>
      <c r="B57" s="103"/>
      <c r="C57" s="61">
        <v>985</v>
      </c>
      <c r="D57" s="105"/>
      <c r="E57" s="61">
        <v>3963</v>
      </c>
      <c r="F57" s="105"/>
      <c r="G57" s="104">
        <v>985</v>
      </c>
      <c r="H57" s="126"/>
      <c r="I57" s="61">
        <v>0</v>
      </c>
      <c r="J57" s="106"/>
    </row>
    <row r="58" spans="1:10" ht="20.25" customHeight="1">
      <c r="A58" s="79" t="s">
        <v>109</v>
      </c>
      <c r="B58" s="125"/>
      <c r="C58" s="45">
        <f>SUM(C56:C57)</f>
        <v>438</v>
      </c>
      <c r="D58" s="105"/>
      <c r="E58" s="45">
        <f>SUM(E56:E57)</f>
        <v>2273</v>
      </c>
      <c r="F58" s="105"/>
      <c r="G58" s="45">
        <f>SUM(G56:G57)</f>
        <v>985</v>
      </c>
      <c r="H58" s="36"/>
      <c r="I58" s="45">
        <f>SUM(I56:I57)</f>
        <v>0</v>
      </c>
    </row>
    <row r="59" spans="1:10" ht="20.25" customHeight="1">
      <c r="A59" s="74" t="s">
        <v>110</v>
      </c>
      <c r="B59" s="125"/>
      <c r="C59" s="45">
        <f>C52+C58</f>
        <v>2268</v>
      </c>
      <c r="D59" s="105"/>
      <c r="E59" s="45">
        <f>E52+E58</f>
        <v>25643</v>
      </c>
      <c r="F59" s="105"/>
      <c r="G59" s="114">
        <f>G52+G58</f>
        <v>808</v>
      </c>
      <c r="H59" s="46"/>
      <c r="I59" s="45">
        <f>I52+I58</f>
        <v>454</v>
      </c>
    </row>
    <row r="60" spans="1:10" ht="20.25" customHeight="1">
      <c r="A60" s="74" t="s">
        <v>210</v>
      </c>
      <c r="B60" s="125"/>
      <c r="C60" s="238"/>
      <c r="D60" s="105"/>
      <c r="E60" s="238"/>
      <c r="F60" s="105"/>
      <c r="G60" s="239"/>
      <c r="H60" s="46"/>
      <c r="I60" s="238"/>
    </row>
    <row r="61" spans="1:10" ht="20.25" customHeight="1">
      <c r="A61" s="74" t="s">
        <v>211</v>
      </c>
      <c r="B61" s="125"/>
      <c r="C61" s="113">
        <v>18824</v>
      </c>
      <c r="D61" s="105"/>
      <c r="E61" s="99">
        <v>349</v>
      </c>
      <c r="F61" s="105"/>
      <c r="G61" s="113">
        <v>0</v>
      </c>
      <c r="H61" s="46"/>
      <c r="I61" s="99">
        <v>0</v>
      </c>
    </row>
    <row r="62" spans="1:10" ht="20.25" customHeight="1" thickBot="1">
      <c r="A62" s="79" t="s">
        <v>111</v>
      </c>
      <c r="B62" s="84"/>
      <c r="C62" s="83">
        <f>C59+C35+C61</f>
        <v>126009</v>
      </c>
      <c r="D62" s="105"/>
      <c r="E62" s="83">
        <f>E59+E35+E61</f>
        <v>-16197</v>
      </c>
      <c r="F62" s="105"/>
      <c r="G62" s="83">
        <f>G59+G35</f>
        <v>338615</v>
      </c>
      <c r="H62" s="46"/>
      <c r="I62" s="83">
        <f>I59+I35</f>
        <v>73885</v>
      </c>
    </row>
    <row r="63" spans="1:10" ht="19.95" customHeight="1" thickTop="1">
      <c r="B63" s="120"/>
      <c r="C63" s="22"/>
      <c r="D63" s="79"/>
      <c r="E63" s="22"/>
      <c r="F63" s="75"/>
      <c r="G63" s="22"/>
      <c r="H63" s="79"/>
      <c r="I63" s="22"/>
      <c r="J63" s="79"/>
    </row>
    <row r="64" spans="1:10" ht="20.25" customHeight="1">
      <c r="A64" s="74" t="s">
        <v>112</v>
      </c>
      <c r="B64" s="29">
        <v>20</v>
      </c>
    </row>
    <row r="65" spans="1:9" ht="20.25" customHeight="1" thickBot="1">
      <c r="A65" s="78" t="s">
        <v>113</v>
      </c>
      <c r="B65" s="22"/>
      <c r="C65" s="247">
        <v>0.66</v>
      </c>
      <c r="D65" s="82"/>
      <c r="E65" s="228">
        <v>-0.28987544622689759</v>
      </c>
      <c r="F65" s="82"/>
      <c r="G65" s="57">
        <v>0.97672888996628193</v>
      </c>
      <c r="H65" s="82"/>
      <c r="I65" s="127">
        <v>0.2123170304911208</v>
      </c>
    </row>
    <row r="66" spans="1:9" ht="20.25" customHeight="1" thickTop="1" thickBot="1">
      <c r="A66" s="78" t="s">
        <v>114</v>
      </c>
      <c r="B66" s="29"/>
      <c r="C66" s="108">
        <v>-0.36312859499911293</v>
      </c>
      <c r="D66" s="82"/>
      <c r="E66" s="228">
        <v>0.17</v>
      </c>
      <c r="F66" s="82"/>
      <c r="G66" s="109">
        <v>0</v>
      </c>
      <c r="H66" s="86"/>
      <c r="I66" s="109">
        <v>0</v>
      </c>
    </row>
    <row r="67" spans="1:9" ht="20.25" customHeight="1" thickTop="1">
      <c r="A67" s="78"/>
      <c r="B67" s="84"/>
      <c r="C67" s="56"/>
      <c r="D67" s="86"/>
      <c r="E67" s="56"/>
      <c r="F67" s="86"/>
      <c r="G67" s="56"/>
      <c r="H67" s="86"/>
      <c r="I67" s="56"/>
    </row>
    <row r="68" spans="1:9" ht="20.25" customHeight="1">
      <c r="B68" s="29"/>
      <c r="C68" s="81"/>
      <c r="D68" s="110"/>
      <c r="E68" s="81"/>
      <c r="F68" s="110"/>
      <c r="G68" s="81"/>
      <c r="H68" s="110"/>
      <c r="I68" s="81"/>
    </row>
    <row r="69" spans="1:9" ht="20.25" customHeight="1">
      <c r="B69" s="81"/>
      <c r="C69" s="81"/>
      <c r="D69" s="81"/>
      <c r="E69" s="81"/>
      <c r="F69" s="81"/>
      <c r="G69" s="81"/>
      <c r="H69" s="81"/>
    </row>
  </sheetData>
  <mergeCells count="19">
    <mergeCell ref="C43:E43"/>
    <mergeCell ref="G43:I43"/>
    <mergeCell ref="C46:I46"/>
    <mergeCell ref="A38:I38"/>
    <mergeCell ref="A39:I39"/>
    <mergeCell ref="C41:E41"/>
    <mergeCell ref="G41:I41"/>
    <mergeCell ref="C42:E42"/>
    <mergeCell ref="G42:I42"/>
    <mergeCell ref="A37:I37"/>
    <mergeCell ref="A1:I1"/>
    <mergeCell ref="A3:I3"/>
    <mergeCell ref="C5:E5"/>
    <mergeCell ref="G5:I5"/>
    <mergeCell ref="C6:E6"/>
    <mergeCell ref="G6:I6"/>
    <mergeCell ref="C7:E7"/>
    <mergeCell ref="G7:I7"/>
    <mergeCell ref="C10:I10"/>
  </mergeCells>
  <pageMargins left="0.8" right="0.8" top="0.48" bottom="0.4" header="0.5" footer="0.5"/>
  <pageSetup paperSize="9" scale="75" firstPageNumber="9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view="pageBreakPreview" topLeftCell="A25" zoomScale="70" zoomScaleNormal="90" zoomScaleSheetLayoutView="70" workbookViewId="0">
      <selection activeCell="S30" sqref="S30"/>
    </sheetView>
  </sheetViews>
  <sheetFormatPr defaultColWidth="9.375" defaultRowHeight="21.6" customHeight="1"/>
  <cols>
    <col min="1" max="1" width="62.5" style="129" customWidth="1"/>
    <col min="2" max="2" width="9.375" style="147" customWidth="1"/>
    <col min="3" max="3" width="19.75" style="129" customWidth="1"/>
    <col min="4" max="4" width="1.25" style="129" customWidth="1"/>
    <col min="5" max="5" width="19.75" style="129" customWidth="1"/>
    <col min="6" max="6" width="1.25" style="129" customWidth="1"/>
    <col min="7" max="7" width="19.75" style="129" customWidth="1"/>
    <col min="8" max="8" width="1.25" style="129" customWidth="1"/>
    <col min="9" max="9" width="19.75" style="129" customWidth="1"/>
    <col min="10" max="10" width="1.25" style="129" customWidth="1"/>
    <col min="11" max="11" width="20.125" style="129" customWidth="1"/>
    <col min="12" max="12" width="1.25" style="129" customWidth="1"/>
    <col min="13" max="13" width="20.125" style="129" customWidth="1"/>
    <col min="14" max="14" width="1.25" style="129" customWidth="1"/>
    <col min="15" max="15" width="20.125" style="129" customWidth="1"/>
    <col min="16" max="16" width="1.25" style="129" customWidth="1"/>
    <col min="17" max="17" width="20.5" style="129" customWidth="1"/>
    <col min="18" max="18" width="1.25" style="129" customWidth="1"/>
    <col min="19" max="19" width="20.125" style="129" customWidth="1"/>
    <col min="20" max="20" width="1.25" style="129" customWidth="1"/>
    <col min="21" max="21" width="20.125" style="129" customWidth="1"/>
    <col min="22" max="16384" width="9.375" style="129"/>
  </cols>
  <sheetData>
    <row r="1" spans="1:21" ht="21.6" customHeight="1">
      <c r="A1" s="240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</row>
    <row r="2" spans="1:21" ht="21.6" customHeight="1">
      <c r="A2" s="240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s="132" customFormat="1" ht="21.6" customHeight="1">
      <c r="A3" s="241" t="s">
        <v>115</v>
      </c>
      <c r="B3" s="131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1" ht="21.6" customHeight="1">
      <c r="A4" s="128" t="s">
        <v>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s="7" customFormat="1" ht="21.6" customHeight="1">
      <c r="B5" s="111"/>
      <c r="C5" s="249" t="s">
        <v>116</v>
      </c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</row>
    <row r="6" spans="1:21" s="7" customFormat="1" ht="21.6" customHeight="1">
      <c r="B6" s="111"/>
      <c r="C6" s="19"/>
      <c r="D6" s="19"/>
      <c r="E6" s="19"/>
      <c r="F6" s="19"/>
      <c r="G6" s="260" t="s">
        <v>68</v>
      </c>
      <c r="H6" s="260"/>
      <c r="I6" s="260"/>
      <c r="J6" s="19"/>
      <c r="K6" s="261" t="s">
        <v>73</v>
      </c>
      <c r="L6" s="261"/>
      <c r="M6" s="261"/>
      <c r="N6" s="261"/>
      <c r="O6" s="261"/>
      <c r="P6" s="261"/>
      <c r="Q6" s="261"/>
      <c r="R6" s="261"/>
      <c r="S6" s="261"/>
      <c r="T6" s="19"/>
      <c r="U6" s="19"/>
    </row>
    <row r="7" spans="1:21" s="7" customFormat="1" ht="21.6" customHeight="1">
      <c r="B7" s="111"/>
      <c r="C7" s="70"/>
      <c r="D7" s="19"/>
      <c r="E7" s="19"/>
      <c r="F7" s="133"/>
      <c r="G7" s="70"/>
      <c r="H7" s="70"/>
      <c r="I7" s="70"/>
      <c r="J7" s="89"/>
      <c r="K7" s="19"/>
      <c r="L7" s="19"/>
      <c r="N7" s="19"/>
      <c r="P7" s="19"/>
      <c r="Q7" s="19" t="s">
        <v>117</v>
      </c>
      <c r="R7" s="19"/>
      <c r="S7" s="19"/>
      <c r="T7" s="19"/>
      <c r="U7" s="70"/>
    </row>
    <row r="8" spans="1:21" s="7" customFormat="1" ht="21.6" customHeight="1">
      <c r="B8" s="111"/>
      <c r="D8" s="19"/>
      <c r="E8" s="70"/>
      <c r="F8" s="70"/>
      <c r="G8" s="70"/>
      <c r="H8" s="70"/>
      <c r="I8" s="70"/>
      <c r="J8" s="19"/>
      <c r="K8" s="19"/>
      <c r="L8" s="19"/>
      <c r="M8" s="19"/>
      <c r="N8" s="19"/>
      <c r="O8" s="236" t="s">
        <v>215</v>
      </c>
      <c r="P8" s="19"/>
      <c r="Q8" s="19" t="s">
        <v>118</v>
      </c>
      <c r="R8" s="19"/>
      <c r="S8" s="19"/>
      <c r="T8" s="19"/>
    </row>
    <row r="9" spans="1:21" s="7" customFormat="1" ht="21.6" customHeight="1">
      <c r="B9" s="111"/>
      <c r="C9" s="19" t="s">
        <v>119</v>
      </c>
      <c r="D9" s="19"/>
      <c r="F9" s="70"/>
      <c r="H9" s="70"/>
      <c r="I9" s="70"/>
      <c r="J9" s="19"/>
      <c r="K9" s="19" t="s">
        <v>120</v>
      </c>
      <c r="L9" s="19"/>
      <c r="M9" s="19" t="s">
        <v>121</v>
      </c>
      <c r="N9" s="19"/>
      <c r="O9" s="19" t="s">
        <v>216</v>
      </c>
      <c r="P9" s="19"/>
      <c r="Q9" s="19" t="s">
        <v>122</v>
      </c>
      <c r="R9" s="19"/>
      <c r="S9" s="19" t="s">
        <v>213</v>
      </c>
      <c r="T9" s="19"/>
      <c r="U9" s="19"/>
    </row>
    <row r="10" spans="1:21" s="7" customFormat="1" ht="21.6" customHeight="1">
      <c r="B10" s="111"/>
      <c r="C10" s="19" t="s">
        <v>123</v>
      </c>
      <c r="D10" s="19"/>
      <c r="E10" s="19" t="s">
        <v>124</v>
      </c>
      <c r="F10" s="70"/>
      <c r="G10" s="19"/>
      <c r="H10" s="70"/>
      <c r="I10" s="70"/>
      <c r="J10" s="19"/>
      <c r="K10" s="19" t="s">
        <v>125</v>
      </c>
      <c r="L10" s="19"/>
      <c r="M10" s="19" t="s">
        <v>126</v>
      </c>
      <c r="N10" s="19"/>
      <c r="O10" s="19" t="s">
        <v>127</v>
      </c>
      <c r="P10" s="19"/>
      <c r="Q10" s="19" t="s">
        <v>128</v>
      </c>
      <c r="R10" s="19"/>
      <c r="S10" s="19" t="s">
        <v>214</v>
      </c>
      <c r="T10" s="19"/>
      <c r="U10" s="19" t="s">
        <v>129</v>
      </c>
    </row>
    <row r="11" spans="1:21" s="7" customFormat="1" ht="21.6" customHeight="1">
      <c r="B11" s="134" t="s">
        <v>8</v>
      </c>
      <c r="C11" s="19" t="s">
        <v>130</v>
      </c>
      <c r="D11" s="19"/>
      <c r="E11" s="19" t="s">
        <v>131</v>
      </c>
      <c r="F11" s="19"/>
      <c r="G11" s="19" t="s">
        <v>132</v>
      </c>
      <c r="H11" s="19"/>
      <c r="I11" s="19" t="s">
        <v>133</v>
      </c>
      <c r="J11" s="19"/>
      <c r="K11" s="19" t="s">
        <v>134</v>
      </c>
      <c r="L11" s="19"/>
      <c r="M11" s="19" t="s">
        <v>135</v>
      </c>
      <c r="N11" s="19"/>
      <c r="O11" s="19" t="s">
        <v>5</v>
      </c>
      <c r="P11" s="19"/>
      <c r="Q11" s="19" t="s">
        <v>94</v>
      </c>
      <c r="R11" s="19"/>
      <c r="S11" s="19" t="s">
        <v>136</v>
      </c>
      <c r="T11" s="19"/>
      <c r="U11" s="19" t="s">
        <v>137</v>
      </c>
    </row>
    <row r="12" spans="1:21" s="7" customFormat="1" ht="21.6" customHeight="1">
      <c r="B12" s="135"/>
      <c r="C12" s="254" t="s">
        <v>10</v>
      </c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</row>
    <row r="13" spans="1:21" s="7" customFormat="1" ht="21.6" customHeight="1">
      <c r="A13" s="87" t="s">
        <v>138</v>
      </c>
      <c r="B13" s="136"/>
    </row>
    <row r="14" spans="1:21" s="7" customFormat="1" ht="21.6" customHeight="1">
      <c r="A14" s="79" t="s">
        <v>139</v>
      </c>
      <c r="B14" s="111"/>
      <c r="C14" s="137">
        <v>1729277</v>
      </c>
      <c r="D14" s="137"/>
      <c r="E14" s="137">
        <v>208455</v>
      </c>
      <c r="F14" s="137"/>
      <c r="G14" s="137">
        <v>61000</v>
      </c>
      <c r="H14" s="137"/>
      <c r="I14" s="137">
        <v>1164954</v>
      </c>
      <c r="J14" s="137"/>
      <c r="K14" s="137">
        <v>-6148</v>
      </c>
      <c r="L14" s="137"/>
      <c r="M14" s="137">
        <v>3509</v>
      </c>
      <c r="N14" s="137"/>
      <c r="O14" s="137">
        <v>-306624</v>
      </c>
      <c r="P14" s="137"/>
      <c r="Q14" s="137">
        <v>-14077</v>
      </c>
      <c r="R14" s="137"/>
      <c r="S14" s="137">
        <v>-33956</v>
      </c>
      <c r="T14" s="137"/>
      <c r="U14" s="137">
        <f>SUM(C14:S14)</f>
        <v>2806390</v>
      </c>
    </row>
    <row r="15" spans="1:21" s="7" customFormat="1" ht="21.6" customHeight="1">
      <c r="A15" s="79" t="s">
        <v>140</v>
      </c>
      <c r="B15" s="111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</row>
    <row r="16" spans="1:21" s="7" customFormat="1" ht="21.6" customHeight="1">
      <c r="A16" s="70" t="s">
        <v>141</v>
      </c>
      <c r="B16" s="29">
        <v>21</v>
      </c>
      <c r="C16" s="141">
        <v>0</v>
      </c>
      <c r="D16" s="139"/>
      <c r="E16" s="141">
        <v>0</v>
      </c>
      <c r="F16" s="139"/>
      <c r="G16" s="141">
        <v>0</v>
      </c>
      <c r="H16" s="139"/>
      <c r="I16" s="141">
        <v>-172926</v>
      </c>
      <c r="J16" s="139"/>
      <c r="K16" s="141">
        <v>0</v>
      </c>
      <c r="L16" s="139"/>
      <c r="M16" s="141">
        <v>0</v>
      </c>
      <c r="N16" s="139"/>
      <c r="O16" s="141">
        <v>0</v>
      </c>
      <c r="P16" s="139"/>
      <c r="Q16" s="141">
        <v>0</v>
      </c>
      <c r="R16" s="139"/>
      <c r="S16" s="141">
        <v>0</v>
      </c>
      <c r="T16" s="139"/>
      <c r="U16" s="141">
        <f t="shared" ref="U16" si="0">SUM(C16:S16)</f>
        <v>-172926</v>
      </c>
    </row>
    <row r="17" spans="1:22" s="7" customFormat="1" ht="21.6" customHeight="1">
      <c r="A17" s="79" t="s">
        <v>142</v>
      </c>
      <c r="B17" s="111"/>
      <c r="C17" s="142">
        <f>SUM(C16)</f>
        <v>0</v>
      </c>
      <c r="D17" s="137"/>
      <c r="E17" s="142">
        <f>SUM(E16)</f>
        <v>0</v>
      </c>
      <c r="F17" s="137"/>
      <c r="G17" s="142">
        <f>SUM(G16)</f>
        <v>0</v>
      </c>
      <c r="H17" s="137"/>
      <c r="I17" s="142">
        <f>SUM(I16)</f>
        <v>-172926</v>
      </c>
      <c r="J17" s="137"/>
      <c r="K17" s="142">
        <f>SUM(K16)</f>
        <v>0</v>
      </c>
      <c r="L17" s="137"/>
      <c r="M17" s="142">
        <f>SUM(M16)</f>
        <v>0</v>
      </c>
      <c r="N17" s="137"/>
      <c r="O17" s="142">
        <f>SUM(O16)</f>
        <v>0</v>
      </c>
      <c r="P17" s="137"/>
      <c r="Q17" s="142">
        <f>SUM(Q16)</f>
        <v>0</v>
      </c>
      <c r="R17" s="137"/>
      <c r="S17" s="142">
        <f>SUM(S16)</f>
        <v>0</v>
      </c>
      <c r="T17" s="137"/>
      <c r="U17" s="142">
        <f>SUM(U16)</f>
        <v>-172926</v>
      </c>
    </row>
    <row r="18" spans="1:22" s="7" customFormat="1" ht="21.6" customHeight="1">
      <c r="A18" s="79" t="s">
        <v>143</v>
      </c>
      <c r="B18" s="77"/>
      <c r="C18" s="138"/>
      <c r="D18" s="139"/>
      <c r="E18" s="138"/>
      <c r="F18" s="139"/>
      <c r="G18" s="138"/>
      <c r="H18" s="139"/>
      <c r="I18" s="140"/>
      <c r="J18" s="139"/>
      <c r="K18" s="139"/>
      <c r="L18" s="139"/>
      <c r="M18" s="138"/>
      <c r="N18" s="139"/>
      <c r="O18" s="139"/>
      <c r="P18" s="139"/>
      <c r="Q18" s="139"/>
      <c r="R18" s="139"/>
      <c r="S18" s="138"/>
      <c r="T18" s="139"/>
      <c r="U18" s="139"/>
    </row>
    <row r="19" spans="1:22" s="7" customFormat="1" ht="21.6" customHeight="1">
      <c r="A19" s="70" t="s">
        <v>144</v>
      </c>
      <c r="B19" s="77"/>
      <c r="C19" s="139">
        <v>0</v>
      </c>
      <c r="D19" s="139"/>
      <c r="E19" s="139">
        <v>0</v>
      </c>
      <c r="F19" s="137"/>
      <c r="G19" s="138">
        <v>0</v>
      </c>
      <c r="H19" s="139"/>
      <c r="I19" s="139">
        <v>-42189</v>
      </c>
      <c r="J19" s="139"/>
      <c r="K19" s="138">
        <v>0</v>
      </c>
      <c r="L19" s="139"/>
      <c r="M19" s="138">
        <v>0</v>
      </c>
      <c r="N19" s="139"/>
      <c r="O19" s="138">
        <v>0</v>
      </c>
      <c r="P19" s="139"/>
      <c r="Q19" s="138">
        <v>0</v>
      </c>
      <c r="R19" s="139"/>
      <c r="S19" s="138">
        <v>0</v>
      </c>
      <c r="T19" s="139"/>
      <c r="U19" s="139">
        <f t="shared" ref="U19:U20" si="1">SUM(C19:S19)</f>
        <v>-42189</v>
      </c>
    </row>
    <row r="20" spans="1:22" s="7" customFormat="1" ht="21.6" customHeight="1">
      <c r="A20" s="70" t="s">
        <v>145</v>
      </c>
      <c r="B20" s="77"/>
      <c r="C20" s="141">
        <v>0</v>
      </c>
      <c r="D20" s="139"/>
      <c r="E20" s="141">
        <v>0</v>
      </c>
      <c r="F20" s="139"/>
      <c r="G20" s="141">
        <v>0</v>
      </c>
      <c r="H20" s="139"/>
      <c r="I20" s="141">
        <v>-9828</v>
      </c>
      <c r="J20" s="139"/>
      <c r="K20" s="141">
        <v>-10657</v>
      </c>
      <c r="L20" s="139"/>
      <c r="M20" s="141">
        <v>2831</v>
      </c>
      <c r="N20" s="139"/>
      <c r="O20" s="141">
        <v>31545</v>
      </c>
      <c r="P20" s="139"/>
      <c r="Q20" s="141">
        <v>8138</v>
      </c>
      <c r="R20" s="139"/>
      <c r="S20" s="141">
        <v>3963</v>
      </c>
      <c r="T20" s="139"/>
      <c r="U20" s="141">
        <f t="shared" si="1"/>
        <v>25992</v>
      </c>
    </row>
    <row r="21" spans="1:22" s="5" customFormat="1" ht="21.6" customHeight="1">
      <c r="A21" s="79" t="s">
        <v>111</v>
      </c>
      <c r="B21" s="77"/>
      <c r="C21" s="142">
        <f>SUM(C19:C20)</f>
        <v>0</v>
      </c>
      <c r="D21" s="137"/>
      <c r="E21" s="142">
        <f>SUM(E20:E20)</f>
        <v>0</v>
      </c>
      <c r="F21" s="137"/>
      <c r="G21" s="142">
        <f>SUM(G19:G20)</f>
        <v>0</v>
      </c>
      <c r="H21" s="137"/>
      <c r="I21" s="142">
        <f>SUM(I19:I20)</f>
        <v>-52017</v>
      </c>
      <c r="J21" s="137"/>
      <c r="K21" s="142">
        <f>SUM(K19:K20)</f>
        <v>-10657</v>
      </c>
      <c r="L21" s="137"/>
      <c r="M21" s="142">
        <f>SUM(M19:M20)</f>
        <v>2831</v>
      </c>
      <c r="N21" s="137"/>
      <c r="O21" s="142">
        <f>SUM(O19:O20)</f>
        <v>31545</v>
      </c>
      <c r="P21" s="137"/>
      <c r="Q21" s="142">
        <f>SUM(Q19:Q20)</f>
        <v>8138</v>
      </c>
      <c r="R21" s="137"/>
      <c r="S21" s="142">
        <f>SUM(S19:S20)</f>
        <v>3963</v>
      </c>
      <c r="T21" s="137"/>
      <c r="U21" s="142">
        <f>SUM(U19:U20)</f>
        <v>-16197</v>
      </c>
    </row>
    <row r="22" spans="1:22" s="7" customFormat="1" ht="21" customHeight="1">
      <c r="A22" s="70" t="s">
        <v>146</v>
      </c>
      <c r="B22" s="29">
        <v>14</v>
      </c>
      <c r="C22" s="141">
        <v>0</v>
      </c>
      <c r="D22" s="138"/>
      <c r="E22" s="138">
        <v>0</v>
      </c>
      <c r="F22" s="139"/>
      <c r="G22" s="139">
        <v>4000</v>
      </c>
      <c r="H22" s="138"/>
      <c r="I22" s="139">
        <v>-4000</v>
      </c>
      <c r="J22" s="139"/>
      <c r="K22" s="138">
        <v>0</v>
      </c>
      <c r="L22" s="139"/>
      <c r="M22" s="138">
        <v>0</v>
      </c>
      <c r="N22" s="138"/>
      <c r="O22" s="138">
        <v>0</v>
      </c>
      <c r="P22" s="138"/>
      <c r="Q22" s="138">
        <v>0</v>
      </c>
      <c r="R22" s="138"/>
      <c r="S22" s="138">
        <v>0</v>
      </c>
      <c r="T22" s="139"/>
      <c r="U22" s="139">
        <f>SUM(C22:I22)</f>
        <v>0</v>
      </c>
    </row>
    <row r="23" spans="1:22" s="7" customFormat="1" ht="21.6" customHeight="1" thickBot="1">
      <c r="A23" s="79" t="s">
        <v>147</v>
      </c>
      <c r="B23" s="125"/>
      <c r="C23" s="143">
        <f>SUM(C14,C17,C21:C22)</f>
        <v>1729277</v>
      </c>
      <c r="D23" s="137"/>
      <c r="E23" s="143">
        <f>SUM(E14,E17,E21:E22)</f>
        <v>208455</v>
      </c>
      <c r="F23" s="137"/>
      <c r="G23" s="143">
        <f>SUM(G14,G17,G21:G22)</f>
        <v>65000</v>
      </c>
      <c r="H23" s="144"/>
      <c r="I23" s="143">
        <f>SUM(I14,I17,I21:I22)</f>
        <v>936011</v>
      </c>
      <c r="J23" s="137"/>
      <c r="K23" s="143">
        <f>SUM(K14,K17,K21:K22)</f>
        <v>-16805</v>
      </c>
      <c r="L23" s="137"/>
      <c r="M23" s="143">
        <f>SUM(M14,M17,M21:M22)</f>
        <v>6340</v>
      </c>
      <c r="N23" s="137"/>
      <c r="O23" s="143">
        <f>SUM(O14,O17,O21:O22)</f>
        <v>-275079</v>
      </c>
      <c r="P23" s="137"/>
      <c r="Q23" s="143">
        <f>SUM(Q14,Q17,Q21:Q22)</f>
        <v>-5939</v>
      </c>
      <c r="R23" s="137"/>
      <c r="S23" s="143">
        <f>SUM(S14,S17,S21:S22)</f>
        <v>-29993</v>
      </c>
      <c r="T23" s="137"/>
      <c r="U23" s="143">
        <f>SUM(U14,U17,U21:U22)</f>
        <v>2617267</v>
      </c>
    </row>
    <row r="24" spans="1:22" s="7" customFormat="1" ht="21.6" customHeight="1" thickTop="1">
      <c r="A24" s="79"/>
      <c r="B24" s="125"/>
      <c r="C24" s="137"/>
      <c r="D24" s="137"/>
      <c r="E24" s="137"/>
      <c r="F24" s="137"/>
      <c r="G24" s="137"/>
      <c r="H24" s="144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</row>
    <row r="25" spans="1:22" s="7" customFormat="1" ht="21.6" customHeight="1">
      <c r="A25" s="87" t="s">
        <v>148</v>
      </c>
      <c r="B25" s="111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</row>
    <row r="26" spans="1:22" s="7" customFormat="1" ht="21.6" customHeight="1">
      <c r="A26" s="79" t="s">
        <v>149</v>
      </c>
      <c r="B26" s="111"/>
      <c r="C26" s="137">
        <v>1729277</v>
      </c>
      <c r="D26" s="139"/>
      <c r="E26" s="137">
        <f>E23</f>
        <v>208455</v>
      </c>
      <c r="F26" s="137"/>
      <c r="G26" s="137">
        <v>65000</v>
      </c>
      <c r="H26" s="137"/>
      <c r="I26" s="137">
        <v>936011</v>
      </c>
      <c r="J26" s="137"/>
      <c r="K26" s="137">
        <v>-16805</v>
      </c>
      <c r="L26" s="137"/>
      <c r="M26" s="137">
        <v>6340</v>
      </c>
      <c r="N26" s="137"/>
      <c r="O26" s="137">
        <v>-275079</v>
      </c>
      <c r="P26" s="137"/>
      <c r="Q26" s="137">
        <v>-5939</v>
      </c>
      <c r="R26" s="137"/>
      <c r="S26" s="137">
        <v>-29993</v>
      </c>
      <c r="T26" s="137"/>
      <c r="U26" s="137">
        <f>SUM(C26:S26)</f>
        <v>2617267</v>
      </c>
    </row>
    <row r="27" spans="1:22" s="7" customFormat="1" ht="21.6" customHeight="1">
      <c r="A27" s="79" t="s">
        <v>140</v>
      </c>
      <c r="B27" s="111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</row>
    <row r="28" spans="1:22" s="7" customFormat="1" ht="21.6" customHeight="1">
      <c r="A28" s="70" t="s">
        <v>141</v>
      </c>
      <c r="B28" s="29">
        <v>21</v>
      </c>
      <c r="C28" s="141">
        <v>0</v>
      </c>
      <c r="D28" s="139"/>
      <c r="E28" s="141">
        <v>0</v>
      </c>
      <c r="F28" s="139"/>
      <c r="G28" s="141">
        <v>0</v>
      </c>
      <c r="H28" s="139"/>
      <c r="I28" s="141">
        <v>-172926</v>
      </c>
      <c r="J28" s="139"/>
      <c r="K28" s="141">
        <v>0</v>
      </c>
      <c r="L28" s="139"/>
      <c r="M28" s="141">
        <v>0</v>
      </c>
      <c r="N28" s="139"/>
      <c r="O28" s="141">
        <v>0</v>
      </c>
      <c r="P28" s="139"/>
      <c r="Q28" s="141">
        <v>0</v>
      </c>
      <c r="R28" s="139"/>
      <c r="S28" s="141">
        <v>0</v>
      </c>
      <c r="T28" s="139"/>
      <c r="U28" s="141">
        <f t="shared" ref="U28" si="2">SUM(C28:S28)</f>
        <v>-172926</v>
      </c>
    </row>
    <row r="29" spans="1:22" s="7" customFormat="1" ht="21.6" customHeight="1">
      <c r="A29" s="79" t="s">
        <v>142</v>
      </c>
      <c r="B29" s="111"/>
      <c r="C29" s="142">
        <f>SUM(C28)</f>
        <v>0</v>
      </c>
      <c r="D29" s="137"/>
      <c r="E29" s="142">
        <f>SUM(E28)</f>
        <v>0</v>
      </c>
      <c r="F29" s="137"/>
      <c r="G29" s="142">
        <f>SUM(G28)</f>
        <v>0</v>
      </c>
      <c r="H29" s="137"/>
      <c r="I29" s="142">
        <f>SUM(I28)</f>
        <v>-172926</v>
      </c>
      <c r="J29" s="137"/>
      <c r="K29" s="142">
        <f>SUM(K28)</f>
        <v>0</v>
      </c>
      <c r="L29" s="137"/>
      <c r="M29" s="142">
        <f>SUM(M28)</f>
        <v>0</v>
      </c>
      <c r="N29" s="137"/>
      <c r="O29" s="142">
        <f>SUM(O28)</f>
        <v>0</v>
      </c>
      <c r="P29" s="137"/>
      <c r="Q29" s="142">
        <f>SUM(Q28)</f>
        <v>0</v>
      </c>
      <c r="R29" s="137"/>
      <c r="S29" s="142">
        <f>SUM(S28)</f>
        <v>0</v>
      </c>
      <c r="T29" s="137"/>
      <c r="U29" s="142">
        <f>SUM(U28)</f>
        <v>-172926</v>
      </c>
    </row>
    <row r="30" spans="1:22" s="7" customFormat="1" ht="21.6" customHeight="1">
      <c r="A30" s="79" t="s">
        <v>143</v>
      </c>
      <c r="B30" s="77"/>
      <c r="C30" s="139"/>
      <c r="D30" s="139"/>
      <c r="E30" s="138"/>
      <c r="F30" s="139"/>
      <c r="G30" s="138"/>
      <c r="H30" s="139"/>
      <c r="I30" s="138"/>
      <c r="J30" s="139"/>
      <c r="K30" s="139"/>
      <c r="L30" s="139"/>
      <c r="M30" s="138"/>
      <c r="N30" s="139"/>
      <c r="O30" s="139"/>
      <c r="P30" s="139"/>
      <c r="Q30" s="139"/>
      <c r="R30" s="139"/>
      <c r="S30" s="138"/>
      <c r="T30" s="139"/>
      <c r="U30" s="139"/>
    </row>
    <row r="31" spans="1:22" s="7" customFormat="1" ht="21.6" customHeight="1">
      <c r="A31" s="70" t="s">
        <v>150</v>
      </c>
      <c r="B31" s="77"/>
      <c r="C31" s="138">
        <v>0</v>
      </c>
      <c r="D31" s="139"/>
      <c r="E31" s="138">
        <v>0</v>
      </c>
      <c r="F31" s="139"/>
      <c r="G31" s="138">
        <v>0</v>
      </c>
      <c r="H31" s="139"/>
      <c r="I31" s="145">
        <v>104917</v>
      </c>
      <c r="J31" s="139"/>
      <c r="K31" s="139">
        <v>0</v>
      </c>
      <c r="L31" s="139"/>
      <c r="M31" s="138">
        <v>0</v>
      </c>
      <c r="N31" s="139"/>
      <c r="O31" s="138">
        <v>0</v>
      </c>
      <c r="P31" s="139"/>
      <c r="Q31" s="138">
        <v>0</v>
      </c>
      <c r="R31" s="139"/>
      <c r="S31" s="138">
        <v>0</v>
      </c>
      <c r="T31" s="139"/>
      <c r="U31" s="139">
        <f>SUM(C31:S31)</f>
        <v>104917</v>
      </c>
    </row>
    <row r="32" spans="1:22" s="7" customFormat="1" ht="21.6" customHeight="1">
      <c r="A32" s="70" t="s">
        <v>145</v>
      </c>
      <c r="B32" s="77"/>
      <c r="C32" s="139">
        <v>0</v>
      </c>
      <c r="D32" s="139"/>
      <c r="E32" s="139">
        <v>0</v>
      </c>
      <c r="F32" s="139"/>
      <c r="G32" s="139">
        <v>0</v>
      </c>
      <c r="H32" s="139"/>
      <c r="I32" s="139">
        <v>-12516</v>
      </c>
      <c r="J32" s="139"/>
      <c r="K32" s="139">
        <v>427</v>
      </c>
      <c r="L32" s="139"/>
      <c r="M32" s="139">
        <v>0</v>
      </c>
      <c r="N32" s="139"/>
      <c r="O32" s="139">
        <v>13919</v>
      </c>
      <c r="P32" s="139"/>
      <c r="Q32" s="139">
        <v>-547</v>
      </c>
      <c r="R32" s="139"/>
      <c r="S32" s="139">
        <v>985</v>
      </c>
      <c r="T32" s="139"/>
      <c r="U32" s="139">
        <f t="shared" ref="U32:U33" si="3">SUM(C32:S32)</f>
        <v>2268</v>
      </c>
      <c r="V32" s="146"/>
    </row>
    <row r="33" spans="1:22" s="7" customFormat="1" ht="21.6" customHeight="1">
      <c r="A33" s="70" t="s">
        <v>217</v>
      </c>
      <c r="B33" s="29">
        <v>16</v>
      </c>
      <c r="C33" s="141">
        <v>0</v>
      </c>
      <c r="D33" s="139"/>
      <c r="E33" s="141">
        <v>0</v>
      </c>
      <c r="F33" s="139"/>
      <c r="G33" s="141">
        <v>0</v>
      </c>
      <c r="H33" s="139"/>
      <c r="I33" s="141">
        <v>0</v>
      </c>
      <c r="J33" s="139"/>
      <c r="K33" s="141">
        <v>-2395</v>
      </c>
      <c r="L33" s="139"/>
      <c r="M33" s="141">
        <v>0</v>
      </c>
      <c r="N33" s="139"/>
      <c r="O33" s="141">
        <v>0</v>
      </c>
      <c r="P33" s="139"/>
      <c r="Q33" s="141">
        <v>0</v>
      </c>
      <c r="R33" s="139"/>
      <c r="S33" s="141">
        <v>21219</v>
      </c>
      <c r="T33" s="139"/>
      <c r="U33" s="141">
        <f t="shared" si="3"/>
        <v>18824</v>
      </c>
      <c r="V33" s="146"/>
    </row>
    <row r="34" spans="1:22" s="5" customFormat="1" ht="21.6" customHeight="1">
      <c r="A34" s="79" t="s">
        <v>111</v>
      </c>
      <c r="B34" s="77"/>
      <c r="C34" s="142">
        <f>SUM(C31:C33)</f>
        <v>0</v>
      </c>
      <c r="D34" s="137"/>
      <c r="E34" s="142">
        <f>SUM(E31:E33)</f>
        <v>0</v>
      </c>
      <c r="F34" s="137"/>
      <c r="G34" s="142">
        <f>SUM(G31:G33)</f>
        <v>0</v>
      </c>
      <c r="H34" s="137"/>
      <c r="I34" s="142">
        <f>SUM(I31:I33)</f>
        <v>92401</v>
      </c>
      <c r="J34" s="137"/>
      <c r="K34" s="142">
        <f>SUM(K31:K33)</f>
        <v>-1968</v>
      </c>
      <c r="L34" s="137"/>
      <c r="M34" s="142">
        <f>SUM(M31:M33)</f>
        <v>0</v>
      </c>
      <c r="N34" s="137"/>
      <c r="O34" s="142">
        <f>SUM(O31:O33)</f>
        <v>13919</v>
      </c>
      <c r="P34" s="137"/>
      <c r="Q34" s="142">
        <f>SUM(Q31:Q33)</f>
        <v>-547</v>
      </c>
      <c r="R34" s="137"/>
      <c r="S34" s="142">
        <f>SUM(S31:S33)</f>
        <v>22204</v>
      </c>
      <c r="T34" s="142"/>
      <c r="U34" s="142">
        <f>SUM(C34:S34)</f>
        <v>126009</v>
      </c>
    </row>
    <row r="35" spans="1:22" s="7" customFormat="1" ht="21" customHeight="1">
      <c r="A35" s="70" t="s">
        <v>146</v>
      </c>
      <c r="B35" s="29">
        <v>14</v>
      </c>
      <c r="C35" s="141">
        <v>0</v>
      </c>
      <c r="D35" s="138"/>
      <c r="E35" s="138">
        <v>0</v>
      </c>
      <c r="F35" s="139"/>
      <c r="G35" s="138">
        <v>17000</v>
      </c>
      <c r="H35" s="138"/>
      <c r="I35" s="141">
        <v>-17000</v>
      </c>
      <c r="J35" s="139"/>
      <c r="K35" s="138">
        <v>0</v>
      </c>
      <c r="L35" s="139"/>
      <c r="M35" s="138">
        <v>0</v>
      </c>
      <c r="N35" s="138"/>
      <c r="O35" s="138">
        <v>0</v>
      </c>
      <c r="P35" s="138"/>
      <c r="Q35" s="138">
        <v>0</v>
      </c>
      <c r="R35" s="138"/>
      <c r="S35" s="138">
        <v>0</v>
      </c>
      <c r="T35" s="139"/>
      <c r="U35" s="141">
        <f t="shared" ref="U35" si="4">SUM(C35:S35)</f>
        <v>0</v>
      </c>
    </row>
    <row r="36" spans="1:22" s="7" customFormat="1" ht="21.6" customHeight="1" thickBot="1">
      <c r="A36" s="79" t="s">
        <v>151</v>
      </c>
      <c r="B36" s="125"/>
      <c r="C36" s="143">
        <f>SUM(C26,C29,C34:C35)</f>
        <v>1729277</v>
      </c>
      <c r="D36" s="137"/>
      <c r="E36" s="143">
        <f>SUM(E26,E29,E34:E35)</f>
        <v>208455</v>
      </c>
      <c r="F36" s="137"/>
      <c r="G36" s="143">
        <f>SUM(G26,G29,G34:G35)</f>
        <v>82000</v>
      </c>
      <c r="H36" s="144"/>
      <c r="I36" s="143">
        <f>SUM(I26,I29,I34:I35)</f>
        <v>838486</v>
      </c>
      <c r="J36" s="137"/>
      <c r="K36" s="143">
        <f>SUM(K26,K29,K34:K35)</f>
        <v>-18773</v>
      </c>
      <c r="L36" s="137"/>
      <c r="M36" s="143">
        <f>SUM(M26,M29,M34:M35)</f>
        <v>6340</v>
      </c>
      <c r="N36" s="137"/>
      <c r="O36" s="143">
        <f>SUM(O26,O29,O34:O35)</f>
        <v>-261160</v>
      </c>
      <c r="P36" s="137"/>
      <c r="Q36" s="143">
        <f>SUM(Q26,Q29,Q34:Q35)</f>
        <v>-6486</v>
      </c>
      <c r="R36" s="137"/>
      <c r="S36" s="143">
        <f>SUM(S26,S29,S34:S35)</f>
        <v>-7789</v>
      </c>
      <c r="T36" s="137"/>
      <c r="U36" s="143">
        <f>SUM(U26,U29,U34:U35)</f>
        <v>2570350</v>
      </c>
    </row>
    <row r="37" spans="1:22" ht="21.6" customHeight="1" thickTop="1"/>
  </sheetData>
  <mergeCells count="4">
    <mergeCell ref="C5:U5"/>
    <mergeCell ref="G6:I6"/>
    <mergeCell ref="K6:S6"/>
    <mergeCell ref="C12:U12"/>
  </mergeCells>
  <pageMargins left="0.5" right="0.5" top="0.48" bottom="0.4" header="0.5" footer="0.5"/>
  <pageSetup paperSize="9" scale="58" firstPageNumber="11" fitToHeight="0" orientation="landscape" useFirstPageNumber="1" r:id="rId1"/>
  <headerFooter>
    <oddFooter>&amp;L&amp;"Times New Roman,Regular"&amp;11The accompanying notes form an integral part of the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view="pageBreakPreview" topLeftCell="A19" zoomScale="85" zoomScaleNormal="70" zoomScaleSheetLayoutView="85" workbookViewId="0">
      <selection activeCell="G31" sqref="G31"/>
    </sheetView>
  </sheetViews>
  <sheetFormatPr defaultColWidth="9.375" defaultRowHeight="21.6" customHeight="1"/>
  <cols>
    <col min="1" max="1" width="64.375" style="129" customWidth="1"/>
    <col min="2" max="2" width="11.125" style="147" customWidth="1"/>
    <col min="3" max="3" width="19.5" style="129" customWidth="1"/>
    <col min="4" max="4" width="2.375" style="129" customWidth="1"/>
    <col min="5" max="5" width="19.5" style="129" customWidth="1"/>
    <col min="6" max="6" width="2.375" style="129" customWidth="1"/>
    <col min="7" max="7" width="19.5" style="129" customWidth="1"/>
    <col min="8" max="8" width="2.375" style="129" customWidth="1"/>
    <col min="9" max="9" width="19.5" style="129" customWidth="1"/>
    <col min="10" max="10" width="2.375" style="129" customWidth="1"/>
    <col min="11" max="11" width="19.5" style="129" customWidth="1"/>
    <col min="12" max="12" width="2.5" style="168" customWidth="1"/>
    <col min="13" max="13" width="19.5" style="168" customWidth="1"/>
    <col min="14" max="14" width="2.375" style="129" customWidth="1"/>
    <col min="15" max="15" width="19.5" style="129" customWidth="1"/>
    <col min="16" max="16384" width="9.375" style="129"/>
  </cols>
  <sheetData>
    <row r="1" spans="1:15" ht="21.6" customHeight="1">
      <c r="A1" s="240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21.6" customHeight="1">
      <c r="A2" s="237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21.6" customHeight="1">
      <c r="A3" s="235" t="s">
        <v>115</v>
      </c>
      <c r="B3" s="148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s="7" customFormat="1" ht="14.1" customHeight="1">
      <c r="A4" s="149"/>
      <c r="B4" s="134"/>
      <c r="C4" s="149"/>
      <c r="D4" s="149"/>
      <c r="E4" s="149"/>
      <c r="F4" s="149"/>
      <c r="G4" s="149"/>
      <c r="H4" s="149"/>
      <c r="I4" s="149" t="s">
        <v>9</v>
      </c>
      <c r="J4" s="149"/>
      <c r="K4" s="149"/>
      <c r="L4" s="149"/>
      <c r="M4" s="149"/>
      <c r="O4" s="149" t="s">
        <v>9</v>
      </c>
    </row>
    <row r="5" spans="1:15" s="7" customFormat="1" ht="21.6" customHeight="1">
      <c r="A5" s="5"/>
      <c r="B5" s="111"/>
      <c r="C5" s="249" t="s">
        <v>152</v>
      </c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</row>
    <row r="6" spans="1:15" s="7" customFormat="1" ht="21.6" customHeight="1">
      <c r="A6" s="5"/>
      <c r="B6" s="111"/>
      <c r="C6" s="150"/>
      <c r="D6" s="150"/>
      <c r="E6" s="150"/>
      <c r="F6" s="150"/>
      <c r="G6" s="260" t="s">
        <v>68</v>
      </c>
      <c r="H6" s="260"/>
      <c r="I6" s="260"/>
      <c r="J6" s="150"/>
      <c r="K6" s="262" t="s">
        <v>73</v>
      </c>
      <c r="L6" s="262"/>
      <c r="M6" s="262"/>
      <c r="N6" s="151"/>
      <c r="O6" s="151"/>
    </row>
    <row r="7" spans="1:15" s="7" customFormat="1" ht="21" customHeight="1">
      <c r="A7" s="5"/>
      <c r="B7" s="111"/>
      <c r="C7" s="19" t="s">
        <v>119</v>
      </c>
      <c r="D7" s="19"/>
      <c r="E7" s="19"/>
      <c r="F7" s="133"/>
      <c r="G7" s="70"/>
      <c r="H7" s="70"/>
      <c r="I7" s="70"/>
      <c r="J7" s="133"/>
      <c r="K7" s="19" t="s">
        <v>153</v>
      </c>
      <c r="L7" s="19"/>
      <c r="M7" s="19" t="s">
        <v>218</v>
      </c>
      <c r="N7" s="89"/>
      <c r="O7" s="19"/>
    </row>
    <row r="8" spans="1:15" s="7" customFormat="1" ht="21" customHeight="1">
      <c r="A8" s="5"/>
      <c r="B8" s="111"/>
      <c r="C8" s="19" t="s">
        <v>123</v>
      </c>
      <c r="D8" s="19"/>
      <c r="E8" s="19" t="s">
        <v>124</v>
      </c>
      <c r="F8" s="133"/>
      <c r="G8" s="90"/>
      <c r="H8" s="70"/>
      <c r="I8" s="70"/>
      <c r="J8" s="133"/>
      <c r="K8" s="19" t="s">
        <v>125</v>
      </c>
      <c r="L8" s="19"/>
      <c r="M8" s="19" t="s">
        <v>219</v>
      </c>
      <c r="N8" s="19"/>
      <c r="O8" s="19" t="s">
        <v>129</v>
      </c>
    </row>
    <row r="9" spans="1:15" s="7" customFormat="1" ht="21" customHeight="1">
      <c r="A9" s="5"/>
      <c r="B9" s="134" t="s">
        <v>8</v>
      </c>
      <c r="C9" s="90" t="s">
        <v>130</v>
      </c>
      <c r="D9" s="90"/>
      <c r="E9" s="19" t="s">
        <v>131</v>
      </c>
      <c r="F9" s="152"/>
      <c r="G9" s="90" t="s">
        <v>132</v>
      </c>
      <c r="H9" s="90"/>
      <c r="I9" s="19" t="s">
        <v>133</v>
      </c>
      <c r="J9" s="152"/>
      <c r="K9" s="19" t="s">
        <v>134</v>
      </c>
      <c r="L9" s="19"/>
      <c r="M9" s="19" t="s">
        <v>136</v>
      </c>
      <c r="N9" s="90"/>
      <c r="O9" s="19" t="s">
        <v>137</v>
      </c>
    </row>
    <row r="10" spans="1:15" s="7" customFormat="1" ht="21.6" customHeight="1">
      <c r="B10" s="134"/>
      <c r="C10" s="263" t="s">
        <v>10</v>
      </c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</row>
    <row r="11" spans="1:15" s="7" customFormat="1" ht="21.45" customHeight="1">
      <c r="A11" s="242" t="s">
        <v>138</v>
      </c>
      <c r="B11" s="134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</row>
    <row r="12" spans="1:15" s="5" customFormat="1" ht="21.45" customHeight="1">
      <c r="A12" s="242" t="s">
        <v>139</v>
      </c>
      <c r="B12" s="120"/>
      <c r="C12" s="52">
        <v>1729277</v>
      </c>
      <c r="D12" s="52"/>
      <c r="E12" s="52">
        <v>208455</v>
      </c>
      <c r="F12" s="63"/>
      <c r="G12" s="52">
        <v>61000</v>
      </c>
      <c r="H12" s="52"/>
      <c r="I12" s="52">
        <v>826207</v>
      </c>
      <c r="J12" s="52"/>
      <c r="K12" s="52">
        <v>371</v>
      </c>
      <c r="L12" s="154"/>
      <c r="M12" s="52">
        <v>-8774</v>
      </c>
      <c r="N12" s="52"/>
      <c r="O12" s="46">
        <f>SUM(C12:M12)</f>
        <v>2816536</v>
      </c>
    </row>
    <row r="13" spans="1:15" s="5" customFormat="1" ht="21.6" customHeight="1">
      <c r="A13" s="242" t="s">
        <v>140</v>
      </c>
      <c r="B13" s="111"/>
      <c r="C13" s="52"/>
      <c r="D13" s="52"/>
      <c r="E13" s="52"/>
      <c r="F13" s="63"/>
      <c r="G13" s="52"/>
      <c r="H13" s="52"/>
      <c r="I13" s="52"/>
      <c r="J13" s="52"/>
      <c r="K13" s="52"/>
      <c r="L13" s="154"/>
      <c r="M13" s="52"/>
      <c r="N13" s="52"/>
      <c r="O13" s="46"/>
    </row>
    <row r="14" spans="1:15" s="5" customFormat="1" ht="21.6" customHeight="1">
      <c r="A14" s="244" t="s">
        <v>141</v>
      </c>
      <c r="B14" s="29">
        <v>21</v>
      </c>
      <c r="C14" s="61">
        <v>0</v>
      </c>
      <c r="D14" s="156"/>
      <c r="E14" s="61">
        <v>0</v>
      </c>
      <c r="F14" s="156"/>
      <c r="G14" s="61">
        <v>0</v>
      </c>
      <c r="H14" s="156"/>
      <c r="I14" s="36">
        <v>-172926</v>
      </c>
      <c r="J14" s="156"/>
      <c r="K14" s="85">
        <v>0</v>
      </c>
      <c r="L14" s="156"/>
      <c r="M14" s="61">
        <v>0</v>
      </c>
      <c r="N14" s="156"/>
      <c r="O14" s="85">
        <f>SUM(C14:M14)</f>
        <v>-172926</v>
      </c>
    </row>
    <row r="15" spans="1:15" s="5" customFormat="1" ht="21.6" customHeight="1">
      <c r="A15" s="243" t="s">
        <v>142</v>
      </c>
      <c r="B15" s="111"/>
      <c r="C15" s="157">
        <f>SUM(C14)</f>
        <v>0</v>
      </c>
      <c r="D15" s="52"/>
      <c r="E15" s="157">
        <f>SUM(E14)</f>
        <v>0</v>
      </c>
      <c r="F15" s="52"/>
      <c r="G15" s="157">
        <f>SUM(G14)</f>
        <v>0</v>
      </c>
      <c r="H15" s="52"/>
      <c r="I15" s="157">
        <f>SUM(I14)</f>
        <v>-172926</v>
      </c>
      <c r="J15" s="52"/>
      <c r="K15" s="157">
        <f>SUM(K14)</f>
        <v>0</v>
      </c>
      <c r="L15" s="159"/>
      <c r="M15" s="157">
        <f>SUM(M14)</f>
        <v>0</v>
      </c>
      <c r="N15" s="52"/>
      <c r="O15" s="157">
        <f>SUM(O14)</f>
        <v>-172926</v>
      </c>
    </row>
    <row r="16" spans="1:15" s="7" customFormat="1" ht="21.6" customHeight="1">
      <c r="A16" s="243" t="s">
        <v>154</v>
      </c>
      <c r="B16" s="29"/>
      <c r="C16" s="40"/>
      <c r="D16" s="40"/>
      <c r="E16" s="40"/>
      <c r="F16" s="39"/>
      <c r="G16" s="40"/>
      <c r="H16" s="40"/>
      <c r="I16" s="40"/>
      <c r="J16" s="40"/>
      <c r="K16" s="40"/>
      <c r="L16" s="155"/>
      <c r="M16" s="40"/>
      <c r="N16" s="40"/>
      <c r="O16" s="36"/>
    </row>
    <row r="17" spans="1:15" s="7" customFormat="1" ht="21.6" customHeight="1">
      <c r="A17" s="244" t="s">
        <v>150</v>
      </c>
      <c r="B17" s="99"/>
      <c r="C17" s="61">
        <v>0</v>
      </c>
      <c r="D17" s="156"/>
      <c r="E17" s="61">
        <v>0</v>
      </c>
      <c r="F17" s="156"/>
      <c r="G17" s="61">
        <v>0</v>
      </c>
      <c r="H17" s="156"/>
      <c r="I17" s="156">
        <v>73431</v>
      </c>
      <c r="J17" s="156"/>
      <c r="K17" s="156">
        <v>0</v>
      </c>
      <c r="L17" s="156"/>
      <c r="M17" s="61">
        <v>0</v>
      </c>
      <c r="N17" s="156"/>
      <c r="O17" s="156">
        <f>SUM(C17:M17)</f>
        <v>73431</v>
      </c>
    </row>
    <row r="18" spans="1:15" s="7" customFormat="1" ht="21.6" customHeight="1">
      <c r="A18" s="244" t="s">
        <v>155</v>
      </c>
      <c r="B18" s="29"/>
      <c r="C18" s="61">
        <v>0</v>
      </c>
      <c r="D18" s="156"/>
      <c r="E18" s="61">
        <v>0</v>
      </c>
      <c r="F18" s="156"/>
      <c r="G18" s="61">
        <v>0</v>
      </c>
      <c r="H18" s="156"/>
      <c r="I18" s="61">
        <v>0</v>
      </c>
      <c r="J18" s="156"/>
      <c r="K18" s="85">
        <v>454</v>
      </c>
      <c r="L18" s="156"/>
      <c r="M18" s="61">
        <v>0</v>
      </c>
      <c r="N18" s="156"/>
      <c r="O18" s="85">
        <f>SUM(C18:M18)</f>
        <v>454</v>
      </c>
    </row>
    <row r="19" spans="1:15" s="5" customFormat="1" ht="21.6" customHeight="1">
      <c r="A19" s="243" t="s">
        <v>156</v>
      </c>
      <c r="B19" s="120"/>
      <c r="C19" s="35">
        <f>SUM(C17:C18)</f>
        <v>0</v>
      </c>
      <c r="D19" s="52"/>
      <c r="E19" s="35">
        <f>SUM(E17:E18)</f>
        <v>0</v>
      </c>
      <c r="F19" s="52"/>
      <c r="G19" s="35">
        <f>SUM(G17:G18)</f>
        <v>0</v>
      </c>
      <c r="H19" s="52"/>
      <c r="I19" s="157">
        <f>SUM(I17:I18)</f>
        <v>73431</v>
      </c>
      <c r="J19" s="52"/>
      <c r="K19" s="158">
        <f>SUM(K17:K18)</f>
        <v>454</v>
      </c>
      <c r="L19" s="159"/>
      <c r="M19" s="35">
        <f>SUM(M17:M18)</f>
        <v>0</v>
      </c>
      <c r="N19" s="52"/>
      <c r="O19" s="158">
        <f>SUM(C19:M19)</f>
        <v>73885</v>
      </c>
    </row>
    <row r="20" spans="1:15" s="7" customFormat="1" ht="21.6" customHeight="1">
      <c r="A20" s="244" t="s">
        <v>146</v>
      </c>
      <c r="B20" s="29">
        <v>14</v>
      </c>
      <c r="C20" s="61">
        <v>0</v>
      </c>
      <c r="D20" s="40"/>
      <c r="E20" s="61">
        <v>0</v>
      </c>
      <c r="F20" s="40"/>
      <c r="G20" s="61">
        <v>4000</v>
      </c>
      <c r="H20" s="40"/>
      <c r="I20" s="36">
        <v>-4000</v>
      </c>
      <c r="J20" s="40"/>
      <c r="K20" s="61">
        <v>0</v>
      </c>
      <c r="L20" s="160"/>
      <c r="M20" s="61">
        <v>0</v>
      </c>
      <c r="N20" s="40"/>
      <c r="O20" s="36">
        <f>SUM(C20:M20)</f>
        <v>0</v>
      </c>
    </row>
    <row r="21" spans="1:15" s="5" customFormat="1" ht="21.6" customHeight="1" thickBot="1">
      <c r="A21" s="243" t="s">
        <v>147</v>
      </c>
      <c r="B21" s="120"/>
      <c r="C21" s="161">
        <f>SUM(C12,C15,C19:C20)</f>
        <v>1729277</v>
      </c>
      <c r="D21" s="52"/>
      <c r="E21" s="161">
        <f>SUM(E12,E15,E19:E20)</f>
        <v>208455</v>
      </c>
      <c r="F21" s="63"/>
      <c r="G21" s="161">
        <f>SUM(G12,G15,G19:G20)</f>
        <v>65000</v>
      </c>
      <c r="H21" s="52"/>
      <c r="I21" s="161">
        <f>SUM(I12,I15,I19:I20)</f>
        <v>722712</v>
      </c>
      <c r="J21" s="52"/>
      <c r="K21" s="161">
        <f>SUM(K12,K15,K19:K20)</f>
        <v>825</v>
      </c>
      <c r="L21" s="162"/>
      <c r="M21" s="161">
        <f>SUM(M12,M15,M19:M20)</f>
        <v>-8774</v>
      </c>
      <c r="N21" s="52"/>
      <c r="O21" s="161">
        <f>SUM(O12,O15,O19:O20)</f>
        <v>2717495</v>
      </c>
    </row>
    <row r="22" spans="1:15" s="7" customFormat="1" ht="14.1" customHeight="1" thickTop="1">
      <c r="A22" s="244"/>
      <c r="B22" s="111"/>
      <c r="C22" s="36"/>
      <c r="D22" s="36"/>
      <c r="E22" s="36"/>
      <c r="F22" s="36"/>
      <c r="G22" s="36"/>
      <c r="H22" s="36"/>
      <c r="I22" s="36"/>
      <c r="J22" s="36"/>
      <c r="K22" s="36"/>
      <c r="L22" s="163"/>
      <c r="M22" s="163"/>
      <c r="N22" s="36"/>
      <c r="O22" s="36"/>
    </row>
    <row r="23" spans="1:15" s="7" customFormat="1" ht="21.6" customHeight="1">
      <c r="A23" s="242" t="s">
        <v>148</v>
      </c>
      <c r="B23" s="111"/>
      <c r="C23" s="61"/>
      <c r="D23" s="61"/>
      <c r="E23" s="61"/>
      <c r="F23" s="61"/>
      <c r="G23" s="61"/>
      <c r="H23" s="61"/>
      <c r="I23" s="61"/>
      <c r="J23" s="61"/>
      <c r="K23" s="61"/>
      <c r="L23" s="163"/>
      <c r="M23" s="163"/>
      <c r="N23" s="61"/>
      <c r="O23" s="61"/>
    </row>
    <row r="24" spans="1:15" s="7" customFormat="1" ht="21.6" customHeight="1">
      <c r="A24" s="243" t="s">
        <v>149</v>
      </c>
      <c r="B24" s="120"/>
      <c r="C24" s="52">
        <f>C21</f>
        <v>1729277</v>
      </c>
      <c r="D24" s="52"/>
      <c r="E24" s="52">
        <f>E21</f>
        <v>208455</v>
      </c>
      <c r="F24" s="63"/>
      <c r="G24" s="52">
        <v>65000</v>
      </c>
      <c r="H24" s="52"/>
      <c r="I24" s="52">
        <v>722712</v>
      </c>
      <c r="J24" s="52"/>
      <c r="K24" s="52">
        <v>825</v>
      </c>
      <c r="L24" s="154"/>
      <c r="M24" s="52">
        <f>M21</f>
        <v>-8774</v>
      </c>
      <c r="N24" s="52"/>
      <c r="O24" s="46">
        <f>SUM(C24:M24)</f>
        <v>2717495</v>
      </c>
    </row>
    <row r="25" spans="1:15" s="7" customFormat="1" ht="21.6" customHeight="1">
      <c r="A25" s="243" t="s">
        <v>140</v>
      </c>
      <c r="B25" s="111"/>
      <c r="C25" s="52"/>
      <c r="D25" s="52"/>
      <c r="E25" s="52"/>
      <c r="F25" s="63"/>
      <c r="G25" s="52"/>
      <c r="H25" s="52"/>
      <c r="I25" s="52"/>
      <c r="J25" s="52"/>
      <c r="K25" s="52"/>
      <c r="L25" s="154"/>
      <c r="M25" s="52"/>
      <c r="N25" s="52"/>
      <c r="O25" s="46"/>
    </row>
    <row r="26" spans="1:15" s="7" customFormat="1" ht="21.6" customHeight="1">
      <c r="A26" s="244" t="s">
        <v>141</v>
      </c>
      <c r="B26" s="29">
        <v>21</v>
      </c>
      <c r="C26" s="61">
        <v>0</v>
      </c>
      <c r="D26" s="156"/>
      <c r="E26" s="61">
        <v>0</v>
      </c>
      <c r="F26" s="156"/>
      <c r="G26" s="61">
        <v>0</v>
      </c>
      <c r="H26" s="156"/>
      <c r="I26" s="36">
        <v>-172926</v>
      </c>
      <c r="J26" s="156"/>
      <c r="K26" s="61">
        <v>0</v>
      </c>
      <c r="L26" s="156"/>
      <c r="M26" s="61">
        <v>0</v>
      </c>
      <c r="N26" s="156"/>
      <c r="O26" s="85">
        <f t="shared" ref="O26:O27" si="0">SUM(C26:M26)</f>
        <v>-172926</v>
      </c>
    </row>
    <row r="27" spans="1:15" s="7" customFormat="1" ht="21.6" customHeight="1">
      <c r="A27" s="243" t="s">
        <v>142</v>
      </c>
      <c r="B27" s="111"/>
      <c r="C27" s="157">
        <f>SUM(C26)</f>
        <v>0</v>
      </c>
      <c r="D27" s="52"/>
      <c r="E27" s="157">
        <f>SUM(E26)</f>
        <v>0</v>
      </c>
      <c r="F27" s="52"/>
      <c r="G27" s="157">
        <f>SUM(G26)</f>
        <v>0</v>
      </c>
      <c r="H27" s="52"/>
      <c r="I27" s="157">
        <f>SUM(I26)</f>
        <v>-172926</v>
      </c>
      <c r="J27" s="52"/>
      <c r="K27" s="157">
        <f>SUM(K26)</f>
        <v>0</v>
      </c>
      <c r="L27" s="159"/>
      <c r="M27" s="157">
        <f>SUM(M26)</f>
        <v>0</v>
      </c>
      <c r="N27" s="52"/>
      <c r="O27" s="158">
        <f t="shared" si="0"/>
        <v>-172926</v>
      </c>
    </row>
    <row r="28" spans="1:15" s="7" customFormat="1" ht="21.6" customHeight="1">
      <c r="A28" s="243" t="s">
        <v>143</v>
      </c>
      <c r="B28" s="29"/>
      <c r="C28" s="40"/>
      <c r="D28" s="40"/>
      <c r="E28" s="40"/>
      <c r="F28" s="39"/>
      <c r="G28" s="40"/>
      <c r="H28" s="40"/>
      <c r="I28" s="40"/>
      <c r="J28" s="40"/>
      <c r="K28" s="40"/>
      <c r="L28" s="155"/>
      <c r="M28" s="40"/>
      <c r="N28" s="40"/>
      <c r="O28" s="36"/>
    </row>
    <row r="29" spans="1:15" s="7" customFormat="1" ht="21.6" customHeight="1">
      <c r="A29" s="244" t="s">
        <v>150</v>
      </c>
      <c r="B29" s="29"/>
      <c r="C29" s="61">
        <v>0</v>
      </c>
      <c r="D29" s="40"/>
      <c r="E29" s="61">
        <v>0</v>
      </c>
      <c r="F29" s="39"/>
      <c r="G29" s="61">
        <v>0</v>
      </c>
      <c r="H29" s="40"/>
      <c r="I29" s="40">
        <f>PL!G35</f>
        <v>337807</v>
      </c>
      <c r="J29" s="52"/>
      <c r="K29" s="61">
        <v>0</v>
      </c>
      <c r="L29" s="155"/>
      <c r="M29" s="61">
        <v>0</v>
      </c>
      <c r="N29" s="40"/>
      <c r="O29" s="61">
        <f>SUM(C29:M29)</f>
        <v>337807</v>
      </c>
    </row>
    <row r="30" spans="1:15" s="7" customFormat="1" ht="21.6" customHeight="1">
      <c r="A30" s="244" t="s">
        <v>145</v>
      </c>
      <c r="B30" s="29"/>
      <c r="C30" s="61">
        <v>0</v>
      </c>
      <c r="D30" s="40"/>
      <c r="E30" s="61">
        <v>0</v>
      </c>
      <c r="F30" s="39"/>
      <c r="G30" s="61">
        <v>0</v>
      </c>
      <c r="H30" s="40"/>
      <c r="I30" s="61">
        <v>0</v>
      </c>
      <c r="J30" s="52"/>
      <c r="K30" s="85">
        <v>-177</v>
      </c>
      <c r="L30" s="154"/>
      <c r="M30" s="85">
        <v>985</v>
      </c>
      <c r="N30" s="40"/>
      <c r="O30" s="61">
        <f>SUM(C30:M30)</f>
        <v>808</v>
      </c>
    </row>
    <row r="31" spans="1:15" s="5" customFormat="1" ht="21.6" customHeight="1">
      <c r="A31" s="243" t="s">
        <v>111</v>
      </c>
      <c r="B31" s="120"/>
      <c r="C31" s="45">
        <f>SUM(C29:C30)</f>
        <v>0</v>
      </c>
      <c r="D31" s="52"/>
      <c r="E31" s="45">
        <f>SUM(E29:E30)</f>
        <v>0</v>
      </c>
      <c r="F31" s="52"/>
      <c r="G31" s="45">
        <f>SUM(G29:G30)</f>
        <v>0</v>
      </c>
      <c r="H31" s="52"/>
      <c r="I31" s="45">
        <f>SUM(I29:I30)</f>
        <v>337807</v>
      </c>
      <c r="J31" s="52"/>
      <c r="K31" s="99">
        <f>SUM(K29:K30)</f>
        <v>-177</v>
      </c>
      <c r="L31" s="159"/>
      <c r="M31" s="99">
        <f>SUM(M29:M30)</f>
        <v>985</v>
      </c>
      <c r="N31" s="52"/>
      <c r="O31" s="100">
        <f>SUM(C31:M31)</f>
        <v>338615</v>
      </c>
    </row>
    <row r="32" spans="1:15" s="7" customFormat="1" ht="21.6" customHeight="1">
      <c r="A32" s="244" t="s">
        <v>146</v>
      </c>
      <c r="B32" s="29">
        <v>14</v>
      </c>
      <c r="C32" s="35">
        <v>0</v>
      </c>
      <c r="D32" s="40"/>
      <c r="E32" s="35">
        <v>0</v>
      </c>
      <c r="F32" s="40"/>
      <c r="G32" s="35">
        <f>17000</f>
        <v>17000</v>
      </c>
      <c r="H32" s="40"/>
      <c r="I32" s="37">
        <f>-17000</f>
        <v>-17000</v>
      </c>
      <c r="J32" s="40"/>
      <c r="K32" s="35">
        <v>0</v>
      </c>
      <c r="L32" s="160"/>
      <c r="M32" s="35">
        <v>0</v>
      </c>
      <c r="N32" s="40"/>
      <c r="O32" s="35">
        <f>SUM(C32:M32)</f>
        <v>0</v>
      </c>
    </row>
    <row r="33" spans="1:15" s="7" customFormat="1" ht="21.6" customHeight="1" thickBot="1">
      <c r="A33" s="243" t="s">
        <v>151</v>
      </c>
      <c r="B33" s="120"/>
      <c r="C33" s="161">
        <f>SUM(C24,C31:C31)-C32</f>
        <v>1729277</v>
      </c>
      <c r="D33" s="52"/>
      <c r="E33" s="161">
        <f>SUM(E24,E31:E31)-E32</f>
        <v>208455</v>
      </c>
      <c r="F33" s="63"/>
      <c r="G33" s="161">
        <f>SUM(G24,G31:G31)+G32</f>
        <v>82000</v>
      </c>
      <c r="H33" s="52"/>
      <c r="I33" s="161">
        <f>SUM(I24,I31:I31)+I32+I27</f>
        <v>870593</v>
      </c>
      <c r="J33" s="52"/>
      <c r="K33" s="161">
        <f>SUM(K24,K31:K31)-K32</f>
        <v>648</v>
      </c>
      <c r="L33" s="162"/>
      <c r="M33" s="161">
        <f>SUM(M24,M31:M31)-M32</f>
        <v>-7789</v>
      </c>
      <c r="N33" s="52"/>
      <c r="O33" s="161">
        <f>SUM(O24,O31:O31)+O32+O27</f>
        <v>2883184</v>
      </c>
    </row>
    <row r="34" spans="1:15" s="7" customFormat="1" ht="19.350000000000001" customHeight="1" thickTop="1">
      <c r="B34" s="164"/>
      <c r="C34" s="70"/>
      <c r="D34" s="70"/>
      <c r="E34" s="70"/>
      <c r="F34" s="70"/>
      <c r="G34" s="70"/>
      <c r="H34" s="70"/>
      <c r="I34" s="70"/>
      <c r="J34" s="70"/>
      <c r="K34" s="70"/>
      <c r="L34" s="165"/>
      <c r="M34" s="165"/>
      <c r="N34" s="70"/>
      <c r="O34" s="70"/>
    </row>
    <row r="35" spans="1:15" s="7" customFormat="1" ht="21.6" customHeight="1">
      <c r="B35" s="164"/>
      <c r="L35" s="166"/>
      <c r="M35" s="166"/>
      <c r="O35" s="140"/>
    </row>
    <row r="36" spans="1:15" ht="21.6" customHeight="1">
      <c r="L36" s="167"/>
      <c r="M36" s="167"/>
    </row>
    <row r="37" spans="1:15" ht="21.6" customHeight="1">
      <c r="L37" s="167"/>
      <c r="M37" s="167"/>
    </row>
    <row r="38" spans="1:15" ht="21.6" customHeight="1">
      <c r="L38" s="167"/>
      <c r="M38" s="167"/>
    </row>
    <row r="39" spans="1:15" ht="21.6" customHeight="1">
      <c r="L39" s="167"/>
      <c r="M39" s="167"/>
    </row>
    <row r="44" spans="1:15" ht="21.6" customHeight="1">
      <c r="A44" s="264" t="s">
        <v>9</v>
      </c>
      <c r="B44" s="264"/>
      <c r="C44" s="264"/>
    </row>
  </sheetData>
  <mergeCells count="5">
    <mergeCell ref="C5:O5"/>
    <mergeCell ref="G6:I6"/>
    <mergeCell ref="K6:M6"/>
    <mergeCell ref="C10:O10"/>
    <mergeCell ref="A44:C44"/>
  </mergeCells>
  <pageMargins left="0.7" right="0.7" top="0.48" bottom="0.4" header="0.5" footer="0.5"/>
  <pageSetup paperSize="9" scale="70" firstPageNumber="12" fitToHeight="0" orientation="landscape" useFirstPageNumber="1" r:id="rId1"/>
  <headerFooter>
    <oddFooter>&amp;L&amp;"Times New Roman,Regular"&amp;11  The accompanying notes form an integral part of the financial statements.
&amp;C&amp;"Times New Roman,Regular"&amp;11&amp;P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5"/>
  <sheetViews>
    <sheetView tabSelected="1" view="pageBreakPreview" topLeftCell="A73" zoomScale="80" zoomScaleNormal="100" zoomScaleSheetLayoutView="80" workbookViewId="0">
      <selection activeCell="E94" sqref="E94"/>
    </sheetView>
  </sheetViews>
  <sheetFormatPr defaultColWidth="9.375" defaultRowHeight="20.55" customHeight="1"/>
  <cols>
    <col min="1" max="1" width="71.375" style="177" customWidth="1"/>
    <col min="2" max="2" width="9.75" style="172" customWidth="1"/>
    <col min="3" max="3" width="14.5" style="200" customWidth="1"/>
    <col min="4" max="4" width="1.125" style="177" customWidth="1"/>
    <col min="5" max="5" width="14.5" style="177" customWidth="1"/>
    <col min="6" max="6" width="1.125" style="177" customWidth="1"/>
    <col min="7" max="7" width="14.5" style="214" customWidth="1"/>
    <col min="8" max="8" width="1.125" style="177" customWidth="1"/>
    <col min="9" max="9" width="14.5" style="177" customWidth="1"/>
    <col min="10" max="16384" width="9.375" style="169"/>
  </cols>
  <sheetData>
    <row r="1" spans="1:15" ht="20.55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20.55" customHeight="1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ht="20.55" customHeight="1">
      <c r="A3" s="88" t="s">
        <v>157</v>
      </c>
      <c r="B3" s="170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20.55" customHeight="1">
      <c r="A4" s="265"/>
      <c r="B4" s="265"/>
      <c r="C4" s="265"/>
      <c r="D4" s="265"/>
      <c r="E4" s="265"/>
      <c r="F4" s="265"/>
      <c r="G4" s="265"/>
      <c r="H4" s="265"/>
      <c r="I4" s="265"/>
    </row>
    <row r="5" spans="1:15" ht="20.55" customHeight="1">
      <c r="A5" s="171"/>
      <c r="B5" s="169"/>
      <c r="C5" s="266" t="s">
        <v>3</v>
      </c>
      <c r="D5" s="266"/>
      <c r="E5" s="266"/>
      <c r="F5" s="73"/>
      <c r="G5" s="266" t="s">
        <v>4</v>
      </c>
      <c r="H5" s="266"/>
      <c r="I5" s="266"/>
    </row>
    <row r="6" spans="1:15" ht="20.55" customHeight="1">
      <c r="A6" s="171"/>
      <c r="C6" s="266" t="s">
        <v>5</v>
      </c>
      <c r="D6" s="266"/>
      <c r="E6" s="266"/>
      <c r="F6" s="73"/>
      <c r="G6" s="266" t="s">
        <v>77</v>
      </c>
      <c r="H6" s="266"/>
      <c r="I6" s="266"/>
    </row>
    <row r="7" spans="1:15" ht="20.55" customHeight="1">
      <c r="A7" s="173"/>
      <c r="C7" s="255" t="s">
        <v>208</v>
      </c>
      <c r="D7" s="255"/>
      <c r="E7" s="255"/>
      <c r="F7" s="74"/>
      <c r="G7" s="255" t="s">
        <v>208</v>
      </c>
      <c r="H7" s="255"/>
      <c r="I7" s="255"/>
    </row>
    <row r="8" spans="1:15" ht="20.55" customHeight="1">
      <c r="A8" s="169"/>
      <c r="B8" s="29" t="s">
        <v>8</v>
      </c>
      <c r="C8" s="19">
        <v>2022</v>
      </c>
      <c r="D8" s="70"/>
      <c r="E8" s="19">
        <v>2021</v>
      </c>
      <c r="F8" s="75"/>
      <c r="G8" s="19">
        <v>2022</v>
      </c>
      <c r="H8" s="70"/>
      <c r="I8" s="19">
        <v>2021</v>
      </c>
    </row>
    <row r="9" spans="1:15" ht="20.55" customHeight="1">
      <c r="A9" s="92"/>
      <c r="C9" s="254" t="s">
        <v>10</v>
      </c>
      <c r="D9" s="254"/>
      <c r="E9" s="254"/>
      <c r="F9" s="254"/>
      <c r="G9" s="254"/>
      <c r="H9" s="254"/>
      <c r="I9" s="254"/>
    </row>
    <row r="10" spans="1:15" ht="20.55" customHeight="1">
      <c r="A10" s="92" t="s">
        <v>158</v>
      </c>
      <c r="C10" s="174"/>
      <c r="D10" s="175"/>
      <c r="E10" s="174"/>
      <c r="F10" s="176"/>
      <c r="G10" s="174"/>
      <c r="H10" s="175"/>
      <c r="I10" s="174"/>
    </row>
    <row r="11" spans="1:15" ht="20.55" customHeight="1">
      <c r="A11" s="177" t="s">
        <v>100</v>
      </c>
      <c r="C11" s="178">
        <v>104917</v>
      </c>
      <c r="D11" s="179"/>
      <c r="E11" s="178">
        <v>-42189</v>
      </c>
      <c r="F11" s="93"/>
      <c r="G11" s="178">
        <v>337807</v>
      </c>
      <c r="H11" s="93"/>
      <c r="I11" s="178">
        <v>73431</v>
      </c>
    </row>
    <row r="12" spans="1:15" ht="20.55" customHeight="1">
      <c r="A12" s="180" t="s">
        <v>159</v>
      </c>
      <c r="C12" s="181"/>
      <c r="D12" s="179"/>
      <c r="E12" s="178"/>
      <c r="F12" s="93"/>
      <c r="G12" s="93"/>
      <c r="H12" s="93"/>
      <c r="I12" s="178"/>
    </row>
    <row r="13" spans="1:15" ht="20.55" customHeight="1">
      <c r="A13" s="182" t="s">
        <v>222</v>
      </c>
      <c r="B13" s="172">
        <v>16</v>
      </c>
      <c r="C13" s="93">
        <v>5610</v>
      </c>
      <c r="D13" s="179"/>
      <c r="E13" s="178">
        <v>13072</v>
      </c>
      <c r="F13" s="93"/>
      <c r="G13" s="183">
        <v>0</v>
      </c>
      <c r="H13" s="93"/>
      <c r="I13" s="183">
        <v>0</v>
      </c>
    </row>
    <row r="14" spans="1:15" ht="20.55" customHeight="1">
      <c r="A14" s="184" t="s">
        <v>91</v>
      </c>
      <c r="C14" s="185">
        <v>48991</v>
      </c>
      <c r="D14" s="181"/>
      <c r="E14" s="185">
        <v>58835</v>
      </c>
      <c r="F14" s="36"/>
      <c r="G14" s="186">
        <v>52869</v>
      </c>
      <c r="H14" s="178"/>
      <c r="I14" s="185">
        <v>71798</v>
      </c>
    </row>
    <row r="15" spans="1:15" ht="20.55" customHeight="1">
      <c r="A15" s="177" t="s">
        <v>160</v>
      </c>
      <c r="C15" s="178">
        <v>6107</v>
      </c>
      <c r="D15" s="181"/>
      <c r="E15" s="178">
        <v>13003</v>
      </c>
      <c r="F15" s="178"/>
      <c r="G15" s="178">
        <v>6107</v>
      </c>
      <c r="H15" s="178"/>
      <c r="I15" s="178">
        <v>6535</v>
      </c>
    </row>
    <row r="16" spans="1:15" ht="20.55" customHeight="1">
      <c r="A16" s="177" t="s">
        <v>161</v>
      </c>
      <c r="C16" s="178">
        <v>302</v>
      </c>
      <c r="D16" s="181"/>
      <c r="E16" s="178">
        <v>299</v>
      </c>
      <c r="F16" s="178"/>
      <c r="G16" s="93">
        <v>302</v>
      </c>
      <c r="H16" s="178"/>
      <c r="I16" s="178">
        <v>299</v>
      </c>
    </row>
    <row r="17" spans="1:9" ht="20.55" customHeight="1">
      <c r="A17" s="187" t="s">
        <v>162</v>
      </c>
      <c r="C17" s="93">
        <v>0</v>
      </c>
      <c r="D17" s="181"/>
      <c r="E17" s="93">
        <v>416</v>
      </c>
      <c r="F17" s="178"/>
      <c r="G17" s="183">
        <v>0</v>
      </c>
      <c r="H17" s="42"/>
      <c r="I17" s="178">
        <v>416</v>
      </c>
    </row>
    <row r="18" spans="1:9" s="190" customFormat="1" ht="20.55" customHeight="1">
      <c r="A18" s="177" t="s">
        <v>92</v>
      </c>
      <c r="B18" s="188"/>
      <c r="C18" s="186">
        <v>0</v>
      </c>
      <c r="D18" s="189"/>
      <c r="E18" s="186">
        <v>-32896</v>
      </c>
      <c r="F18" s="178"/>
      <c r="G18" s="183">
        <v>0</v>
      </c>
      <c r="H18" s="178"/>
      <c r="I18" s="178">
        <v>-32896</v>
      </c>
    </row>
    <row r="19" spans="1:9" ht="20.55" customHeight="1">
      <c r="A19" s="177" t="s">
        <v>58</v>
      </c>
      <c r="B19" s="172">
        <v>13</v>
      </c>
      <c r="C19" s="93">
        <v>2841</v>
      </c>
      <c r="D19" s="191"/>
      <c r="E19" s="93">
        <v>5276</v>
      </c>
      <c r="F19" s="192"/>
      <c r="G19" s="185">
        <v>1640</v>
      </c>
      <c r="H19" s="192"/>
      <c r="I19" s="185">
        <v>1782</v>
      </c>
    </row>
    <row r="20" spans="1:9" ht="20.55" customHeight="1">
      <c r="A20" s="177" t="s">
        <v>163</v>
      </c>
      <c r="C20" s="42">
        <v>10762</v>
      </c>
      <c r="D20" s="181"/>
      <c r="E20" s="42">
        <v>14432</v>
      </c>
      <c r="F20" s="178"/>
      <c r="G20" s="183">
        <v>0</v>
      </c>
      <c r="H20" s="42"/>
      <c r="I20" s="42">
        <v>0</v>
      </c>
    </row>
    <row r="21" spans="1:9" s="70" customFormat="1" ht="20.55" customHeight="1">
      <c r="A21" s="70" t="s">
        <v>81</v>
      </c>
      <c r="B21" s="246">
        <v>17</v>
      </c>
      <c r="C21" s="61">
        <v>-5917</v>
      </c>
      <c r="D21" s="61"/>
      <c r="E21" s="42">
        <v>-445</v>
      </c>
      <c r="F21" s="61"/>
      <c r="G21" s="61">
        <v>-5917</v>
      </c>
      <c r="H21" s="61"/>
      <c r="I21" s="61">
        <v>-445</v>
      </c>
    </row>
    <row r="22" spans="1:9" s="70" customFormat="1" ht="20.55" customHeight="1">
      <c r="A22" s="70" t="s">
        <v>89</v>
      </c>
      <c r="B22" s="19"/>
      <c r="C22" s="61">
        <v>0</v>
      </c>
      <c r="D22" s="61"/>
      <c r="E22" s="42">
        <v>56056</v>
      </c>
      <c r="F22" s="61"/>
      <c r="G22" s="61">
        <v>0</v>
      </c>
      <c r="H22" s="61"/>
      <c r="I22" s="61">
        <v>0</v>
      </c>
    </row>
    <row r="23" spans="1:9" ht="20.55" customHeight="1">
      <c r="A23" s="177" t="s">
        <v>93</v>
      </c>
      <c r="C23" s="61"/>
      <c r="D23" s="179"/>
      <c r="E23" s="193"/>
      <c r="F23" s="93"/>
      <c r="G23" s="194"/>
      <c r="H23" s="93"/>
      <c r="I23" s="42"/>
    </row>
    <row r="24" spans="1:9" ht="20.55" customHeight="1">
      <c r="A24" s="195" t="s">
        <v>164</v>
      </c>
      <c r="C24" s="193">
        <v>-6237</v>
      </c>
      <c r="D24" s="179"/>
      <c r="E24" s="93">
        <v>-50864</v>
      </c>
      <c r="F24" s="93"/>
      <c r="G24" s="183">
        <v>0</v>
      </c>
      <c r="H24" s="93"/>
      <c r="I24" s="42">
        <v>0</v>
      </c>
    </row>
    <row r="25" spans="1:9" s="190" customFormat="1" ht="20.55" customHeight="1">
      <c r="A25" s="177" t="s">
        <v>95</v>
      </c>
      <c r="B25" s="188">
        <v>10</v>
      </c>
      <c r="C25" s="42">
        <v>-298806</v>
      </c>
      <c r="D25" s="179"/>
      <c r="E25" s="186">
        <v>-11</v>
      </c>
      <c r="F25" s="93"/>
      <c r="G25" s="93">
        <v>-298806</v>
      </c>
      <c r="H25" s="93"/>
      <c r="I25" s="178">
        <v>-11</v>
      </c>
    </row>
    <row r="26" spans="1:9" s="190" customFormat="1" ht="20.55" customHeight="1">
      <c r="A26" s="177" t="s">
        <v>165</v>
      </c>
      <c r="B26" s="188"/>
      <c r="C26" s="186">
        <v>231.71257999999997</v>
      </c>
      <c r="D26" s="179"/>
      <c r="E26" s="42">
        <v>0</v>
      </c>
      <c r="F26" s="93"/>
      <c r="G26" s="183">
        <v>232</v>
      </c>
      <c r="H26" s="93"/>
      <c r="I26" s="42">
        <v>0</v>
      </c>
    </row>
    <row r="27" spans="1:9" s="190" customFormat="1" ht="20.55" customHeight="1">
      <c r="A27" s="177" t="s">
        <v>166</v>
      </c>
      <c r="B27" s="188"/>
      <c r="C27" s="42">
        <v>247.3691</v>
      </c>
      <c r="D27" s="179"/>
      <c r="E27" s="42">
        <v>0</v>
      </c>
      <c r="F27" s="93"/>
      <c r="G27" s="183">
        <v>0</v>
      </c>
      <c r="H27" s="93"/>
      <c r="I27" s="42">
        <v>0</v>
      </c>
    </row>
    <row r="28" spans="1:9" ht="20.55" customHeight="1">
      <c r="A28" s="184" t="s">
        <v>167</v>
      </c>
      <c r="B28" s="172">
        <v>16</v>
      </c>
      <c r="C28" s="42">
        <v>140478</v>
      </c>
      <c r="D28" s="179"/>
      <c r="E28" s="156">
        <v>0</v>
      </c>
      <c r="F28" s="93"/>
      <c r="G28" s="183">
        <v>-55479</v>
      </c>
      <c r="H28" s="93"/>
      <c r="I28" s="156">
        <v>0</v>
      </c>
    </row>
    <row r="29" spans="1:9" ht="20.55" customHeight="1">
      <c r="A29" s="177" t="s">
        <v>168</v>
      </c>
      <c r="C29" s="156">
        <v>-31873</v>
      </c>
      <c r="D29" s="181"/>
      <c r="E29" s="185">
        <v>-24572</v>
      </c>
      <c r="F29" s="36"/>
      <c r="G29" s="93">
        <v>-41958</v>
      </c>
      <c r="H29" s="178"/>
      <c r="I29" s="178">
        <v>-132053</v>
      </c>
    </row>
    <row r="30" spans="1:9" ht="20.55" customHeight="1">
      <c r="A30" s="184" t="s">
        <v>169</v>
      </c>
      <c r="C30" s="204">
        <v>-40552</v>
      </c>
      <c r="D30" s="179"/>
      <c r="E30" s="85">
        <v>-13496</v>
      </c>
      <c r="F30" s="93"/>
      <c r="G30" s="93">
        <v>-40552</v>
      </c>
      <c r="H30" s="93"/>
      <c r="I30" s="85">
        <v>-24937</v>
      </c>
    </row>
    <row r="31" spans="1:9" ht="20.55" customHeight="1">
      <c r="A31" s="196"/>
      <c r="C31" s="197">
        <f>SUM(C11:C30)</f>
        <v>-62897.918320000012</v>
      </c>
      <c r="D31" s="179"/>
      <c r="E31" s="93">
        <f>SUM(E11:E30)</f>
        <v>-3084</v>
      </c>
      <c r="F31" s="93"/>
      <c r="G31" s="198">
        <f>SUM(G11:G30)</f>
        <v>-43755</v>
      </c>
      <c r="H31" s="93"/>
      <c r="I31" s="93">
        <f>SUM(I11:I30)</f>
        <v>-36081</v>
      </c>
    </row>
    <row r="32" spans="1:9" ht="20.55" customHeight="1">
      <c r="A32" s="199" t="s">
        <v>170</v>
      </c>
      <c r="E32" s="201"/>
      <c r="F32" s="201"/>
      <c r="G32" s="93"/>
      <c r="H32" s="201"/>
      <c r="I32" s="201"/>
    </row>
    <row r="33" spans="1:9" ht="20.55" customHeight="1">
      <c r="A33" s="177" t="s">
        <v>13</v>
      </c>
      <c r="C33" s="178">
        <v>5659</v>
      </c>
      <c r="D33" s="202"/>
      <c r="E33" s="178">
        <v>39533</v>
      </c>
      <c r="F33" s="193"/>
      <c r="G33" s="93">
        <v>708</v>
      </c>
      <c r="H33" s="93"/>
      <c r="I33" s="93">
        <v>29856</v>
      </c>
    </row>
    <row r="34" spans="1:9" ht="20.55" customHeight="1">
      <c r="A34" s="177" t="s">
        <v>221</v>
      </c>
      <c r="C34" s="178">
        <v>-72457</v>
      </c>
      <c r="D34" s="202"/>
      <c r="E34" s="178">
        <v>-337226</v>
      </c>
      <c r="F34" s="193"/>
      <c r="G34" s="93">
        <v>-71590</v>
      </c>
      <c r="H34" s="93"/>
      <c r="I34" s="93">
        <v>131665</v>
      </c>
    </row>
    <row r="35" spans="1:9" ht="20.55" customHeight="1">
      <c r="A35" s="177" t="s">
        <v>20</v>
      </c>
      <c r="C35" s="178">
        <v>26200</v>
      </c>
      <c r="D35" s="202"/>
      <c r="E35" s="178">
        <v>105609</v>
      </c>
      <c r="F35" s="193"/>
      <c r="G35" s="36">
        <v>26200</v>
      </c>
      <c r="H35" s="93"/>
      <c r="I35" s="36">
        <v>115783</v>
      </c>
    </row>
    <row r="36" spans="1:9" ht="20.55" customHeight="1">
      <c r="A36" s="177" t="s">
        <v>171</v>
      </c>
      <c r="C36" s="93">
        <v>-106279</v>
      </c>
      <c r="D36" s="202"/>
      <c r="E36" s="93">
        <v>274293</v>
      </c>
      <c r="F36" s="178"/>
      <c r="G36" s="93">
        <v>-172958</v>
      </c>
      <c r="H36" s="178"/>
      <c r="I36" s="93">
        <v>210201</v>
      </c>
    </row>
    <row r="37" spans="1:9" ht="20.55" customHeight="1">
      <c r="A37" s="177" t="s">
        <v>25</v>
      </c>
      <c r="C37" s="93">
        <v>31634</v>
      </c>
      <c r="D37" s="202"/>
      <c r="E37" s="93">
        <v>-2300</v>
      </c>
      <c r="F37" s="193"/>
      <c r="G37" s="93">
        <v>29024</v>
      </c>
      <c r="H37" s="193"/>
      <c r="I37" s="93">
        <v>-165</v>
      </c>
    </row>
    <row r="38" spans="1:9" ht="20.55" customHeight="1">
      <c r="A38" s="177" t="s">
        <v>172</v>
      </c>
      <c r="C38" s="42">
        <v>289</v>
      </c>
      <c r="D38" s="202"/>
      <c r="E38" s="42">
        <v>-345</v>
      </c>
      <c r="F38" s="193"/>
      <c r="G38" s="183">
        <v>266</v>
      </c>
      <c r="H38" s="93"/>
      <c r="I38" s="42">
        <v>0</v>
      </c>
    </row>
    <row r="39" spans="1:9" ht="20.55" customHeight="1">
      <c r="A39" s="177" t="s">
        <v>52</v>
      </c>
      <c r="C39" s="93">
        <v>-77051</v>
      </c>
      <c r="D39" s="231"/>
      <c r="E39" s="93">
        <v>-28862</v>
      </c>
      <c r="F39" s="232"/>
      <c r="G39" s="233">
        <v>-46668</v>
      </c>
      <c r="H39" s="232"/>
      <c r="I39" s="233">
        <v>41652</v>
      </c>
    </row>
    <row r="40" spans="1:9" ht="20.55" customHeight="1">
      <c r="A40" s="177" t="s">
        <v>58</v>
      </c>
      <c r="B40" s="245">
        <v>13</v>
      </c>
      <c r="C40" s="203">
        <v>-3203</v>
      </c>
      <c r="D40" s="191"/>
      <c r="E40" s="203">
        <v>0</v>
      </c>
      <c r="F40" s="192"/>
      <c r="G40" s="203">
        <v>-3203</v>
      </c>
      <c r="H40" s="192"/>
      <c r="I40" s="204">
        <v>0</v>
      </c>
    </row>
    <row r="41" spans="1:9" ht="20.55" customHeight="1">
      <c r="A41" s="177" t="s">
        <v>223</v>
      </c>
      <c r="C41" s="197">
        <f>SUM(C31:C40)</f>
        <v>-258105.91832</v>
      </c>
      <c r="D41" s="179"/>
      <c r="E41" s="93">
        <f>SUM(E31:E40)</f>
        <v>47618</v>
      </c>
      <c r="F41" s="93"/>
      <c r="G41" s="198">
        <f>SUM(G31:G40)</f>
        <v>-281976</v>
      </c>
      <c r="H41" s="93"/>
      <c r="I41" s="93">
        <f>SUM(I31:I40)</f>
        <v>492911</v>
      </c>
    </row>
    <row r="42" spans="1:9" ht="20.55" customHeight="1">
      <c r="A42" s="195" t="s">
        <v>173</v>
      </c>
      <c r="C42" s="93">
        <v>16655</v>
      </c>
      <c r="D42" s="179"/>
      <c r="E42" s="93">
        <v>45153</v>
      </c>
      <c r="F42" s="93"/>
      <c r="G42" s="93">
        <v>16655</v>
      </c>
      <c r="H42" s="93"/>
      <c r="I42" s="93">
        <v>56594</v>
      </c>
    </row>
    <row r="43" spans="1:9" ht="20.55" customHeight="1">
      <c r="A43" s="195" t="s">
        <v>174</v>
      </c>
      <c r="C43" s="93">
        <v>-54766</v>
      </c>
      <c r="D43" s="179"/>
      <c r="E43" s="93">
        <v>-56663</v>
      </c>
      <c r="F43" s="93"/>
      <c r="G43" s="93">
        <v>-58831</v>
      </c>
      <c r="H43" s="93"/>
      <c r="I43" s="93">
        <v>-70915</v>
      </c>
    </row>
    <row r="44" spans="1:9" ht="20.55" customHeight="1">
      <c r="A44" s="195" t="s">
        <v>175</v>
      </c>
      <c r="C44" s="93">
        <v>13762</v>
      </c>
      <c r="D44" s="202"/>
      <c r="E44" s="93">
        <v>9777</v>
      </c>
      <c r="F44" s="193"/>
      <c r="G44" s="93">
        <v>13762</v>
      </c>
      <c r="H44" s="93"/>
      <c r="I44" s="93">
        <v>7841</v>
      </c>
    </row>
    <row r="45" spans="1:9" ht="20.55" customHeight="1">
      <c r="A45" s="195" t="s">
        <v>176</v>
      </c>
      <c r="C45" s="93">
        <v>-5084</v>
      </c>
      <c r="D45" s="179"/>
      <c r="E45" s="93">
        <v>-16550</v>
      </c>
      <c r="F45" s="93"/>
      <c r="G45" s="93">
        <v>-5084</v>
      </c>
      <c r="H45" s="93"/>
      <c r="I45" s="93">
        <v>-2896</v>
      </c>
    </row>
    <row r="46" spans="1:9" ht="20.55" customHeight="1">
      <c r="A46" s="171" t="s">
        <v>224</v>
      </c>
      <c r="C46" s="98">
        <f>SUM(C41:C45)</f>
        <v>-287538.91832</v>
      </c>
      <c r="D46" s="205"/>
      <c r="E46" s="206">
        <f>SUM(E41:E45)</f>
        <v>29335</v>
      </c>
      <c r="F46" s="207"/>
      <c r="G46" s="208">
        <f>SUM(G41:G45)</f>
        <v>-315474</v>
      </c>
      <c r="H46" s="207"/>
      <c r="I46" s="206">
        <f>SUM(I41:I45)</f>
        <v>483535</v>
      </c>
    </row>
    <row r="47" spans="1:9" ht="20.55" customHeight="1">
      <c r="A47" s="171"/>
      <c r="C47" s="209"/>
      <c r="D47" s="209"/>
      <c r="E47" s="209"/>
      <c r="F47" s="209"/>
      <c r="G47" s="209"/>
      <c r="H47" s="209"/>
      <c r="I47" s="209"/>
    </row>
    <row r="48" spans="1:9" ht="20.55" customHeight="1">
      <c r="A48" s="195"/>
      <c r="B48" s="210"/>
      <c r="C48" s="210"/>
      <c r="D48" s="210"/>
      <c r="E48" s="210"/>
      <c r="F48" s="210"/>
      <c r="G48" s="210"/>
      <c r="H48" s="210"/>
      <c r="I48" s="210"/>
    </row>
    <row r="49" spans="1:9" s="212" customFormat="1" ht="20.55" customHeight="1">
      <c r="A49" s="67" t="s">
        <v>0</v>
      </c>
      <c r="B49" s="211"/>
      <c r="C49" s="211"/>
      <c r="D49" s="211"/>
      <c r="E49" s="211"/>
      <c r="F49" s="211"/>
      <c r="G49" s="211"/>
      <c r="H49" s="211"/>
      <c r="I49" s="211"/>
    </row>
    <row r="50" spans="1:9" ht="20.55" customHeight="1">
      <c r="A50" s="67" t="s">
        <v>1</v>
      </c>
      <c r="B50" s="210"/>
      <c r="C50" s="210"/>
      <c r="D50" s="210"/>
      <c r="E50" s="210"/>
      <c r="F50" s="210"/>
      <c r="G50" s="210"/>
      <c r="H50" s="210"/>
      <c r="I50" s="210"/>
    </row>
    <row r="51" spans="1:9" ht="20.55" customHeight="1">
      <c r="A51" s="88" t="s">
        <v>157</v>
      </c>
      <c r="B51" s="210"/>
      <c r="C51" s="210"/>
      <c r="D51" s="210"/>
      <c r="E51" s="210"/>
      <c r="F51" s="210"/>
      <c r="G51" s="210"/>
      <c r="H51" s="210"/>
      <c r="I51" s="210"/>
    </row>
    <row r="52" spans="1:9" ht="20.55" customHeight="1">
      <c r="A52" s="235"/>
      <c r="B52" s="210"/>
      <c r="C52" s="210"/>
      <c r="D52" s="210"/>
      <c r="E52" s="210"/>
      <c r="F52" s="210"/>
      <c r="G52" s="210"/>
      <c r="H52" s="210"/>
      <c r="I52" s="210"/>
    </row>
    <row r="53" spans="1:9" ht="20.55" customHeight="1">
      <c r="A53" s="210"/>
      <c r="B53" s="169"/>
      <c r="C53" s="266" t="s">
        <v>3</v>
      </c>
      <c r="D53" s="266"/>
      <c r="E53" s="266"/>
      <c r="F53" s="73"/>
      <c r="G53" s="266" t="s">
        <v>4</v>
      </c>
      <c r="H53" s="266"/>
      <c r="I53" s="266"/>
    </row>
    <row r="54" spans="1:9" ht="20.55" customHeight="1">
      <c r="A54" s="171" t="s">
        <v>9</v>
      </c>
      <c r="C54" s="266" t="s">
        <v>5</v>
      </c>
      <c r="D54" s="266"/>
      <c r="E54" s="266"/>
      <c r="F54" s="73"/>
      <c r="G54" s="266" t="s">
        <v>77</v>
      </c>
      <c r="H54" s="266"/>
      <c r="I54" s="266"/>
    </row>
    <row r="55" spans="1:9" ht="20.55" customHeight="1">
      <c r="A55" s="171"/>
      <c r="C55" s="255" t="s">
        <v>208</v>
      </c>
      <c r="D55" s="255"/>
      <c r="E55" s="255"/>
      <c r="F55" s="74"/>
      <c r="G55" s="255" t="s">
        <v>208</v>
      </c>
      <c r="H55" s="255"/>
      <c r="I55" s="255"/>
    </row>
    <row r="56" spans="1:9" ht="20.55" customHeight="1">
      <c r="A56" s="173"/>
      <c r="B56" s="29" t="s">
        <v>8</v>
      </c>
      <c r="C56" s="19">
        <v>2022</v>
      </c>
      <c r="D56" s="70"/>
      <c r="E56" s="19">
        <v>2021</v>
      </c>
      <c r="F56" s="75"/>
      <c r="G56" s="19">
        <v>2022</v>
      </c>
      <c r="H56" s="70"/>
      <c r="I56" s="19">
        <v>2021</v>
      </c>
    </row>
    <row r="57" spans="1:9" ht="20.55" customHeight="1">
      <c r="A57" s="169"/>
      <c r="B57" s="29"/>
      <c r="C57" s="254" t="s">
        <v>10</v>
      </c>
      <c r="D57" s="254"/>
      <c r="E57" s="254"/>
      <c r="F57" s="254"/>
      <c r="G57" s="254"/>
      <c r="H57" s="254"/>
      <c r="I57" s="254"/>
    </row>
    <row r="58" spans="1:9" ht="20.55" customHeight="1">
      <c r="A58" s="92" t="s">
        <v>177</v>
      </c>
      <c r="B58" s="213"/>
      <c r="C58" s="214"/>
      <c r="D58" s="214"/>
      <c r="E58" s="214"/>
      <c r="F58" s="214"/>
      <c r="G58" s="91"/>
      <c r="H58" s="214"/>
      <c r="I58" s="91"/>
    </row>
    <row r="59" spans="1:9" ht="20.55" customHeight="1">
      <c r="A59" s="177" t="s">
        <v>178</v>
      </c>
      <c r="B59" s="213"/>
      <c r="C59" s="61">
        <v>0</v>
      </c>
      <c r="D59" s="214"/>
      <c r="E59" s="61">
        <v>-475000</v>
      </c>
      <c r="F59" s="214"/>
      <c r="G59" s="215">
        <v>0</v>
      </c>
      <c r="H59" s="214"/>
      <c r="I59" s="61">
        <v>-475000</v>
      </c>
    </row>
    <row r="60" spans="1:9" s="190" customFormat="1" ht="20.55" customHeight="1">
      <c r="A60" s="177" t="s">
        <v>179</v>
      </c>
      <c r="B60" s="216"/>
      <c r="C60" s="61">
        <v>482323</v>
      </c>
      <c r="D60" s="179"/>
      <c r="E60" s="61">
        <v>0</v>
      </c>
      <c r="F60" s="179"/>
      <c r="G60" s="215">
        <v>482323</v>
      </c>
      <c r="H60" s="179"/>
      <c r="I60" s="99">
        <v>0</v>
      </c>
    </row>
    <row r="61" spans="1:9" ht="20.55" customHeight="1">
      <c r="A61" s="177" t="s">
        <v>180</v>
      </c>
      <c r="C61" s="93">
        <v>-107870</v>
      </c>
      <c r="D61" s="179"/>
      <c r="E61" s="93">
        <v>-53987</v>
      </c>
      <c r="F61" s="179"/>
      <c r="G61" s="215">
        <v>-1875</v>
      </c>
      <c r="H61" s="179"/>
      <c r="I61" s="99">
        <v>0</v>
      </c>
    </row>
    <row r="62" spans="1:9" ht="20.55" customHeight="1">
      <c r="A62" s="177" t="s">
        <v>181</v>
      </c>
      <c r="C62" s="93">
        <v>23911</v>
      </c>
      <c r="D62" s="179"/>
      <c r="E62" s="93">
        <v>0</v>
      </c>
      <c r="F62" s="179"/>
      <c r="G62" s="183">
        <v>0</v>
      </c>
      <c r="H62" s="179"/>
      <c r="I62" s="99">
        <v>0</v>
      </c>
    </row>
    <row r="63" spans="1:9" ht="20.55" customHeight="1">
      <c r="A63" s="177" t="s">
        <v>182</v>
      </c>
      <c r="C63" s="99">
        <v>0</v>
      </c>
      <c r="D63" s="179"/>
      <c r="E63" s="99">
        <v>0</v>
      </c>
      <c r="F63" s="179"/>
      <c r="G63" s="215">
        <v>300000</v>
      </c>
      <c r="H63" s="179"/>
      <c r="I63" s="99">
        <v>0</v>
      </c>
    </row>
    <row r="64" spans="1:9" ht="20.55" customHeight="1">
      <c r="A64" s="177" t="s">
        <v>183</v>
      </c>
      <c r="C64" s="93">
        <v>11123</v>
      </c>
      <c r="D64" s="179"/>
      <c r="E64" s="93">
        <v>18743</v>
      </c>
      <c r="F64" s="179"/>
      <c r="G64" s="215">
        <v>11123</v>
      </c>
      <c r="H64" s="179"/>
      <c r="I64" s="93">
        <v>18743</v>
      </c>
    </row>
    <row r="65" spans="1:9" s="190" customFormat="1" ht="20.55" customHeight="1">
      <c r="A65" s="177" t="s">
        <v>184</v>
      </c>
      <c r="B65" s="188"/>
      <c r="C65" s="93">
        <v>0</v>
      </c>
      <c r="D65" s="179"/>
      <c r="E65" s="93">
        <v>-231360</v>
      </c>
      <c r="F65" s="179"/>
      <c r="G65" s="183">
        <v>0</v>
      </c>
      <c r="H65" s="179"/>
      <c r="I65" s="36">
        <v>-231360</v>
      </c>
    </row>
    <row r="66" spans="1:9" s="190" customFormat="1" ht="20.55" customHeight="1">
      <c r="A66" s="177" t="s">
        <v>185</v>
      </c>
      <c r="B66" s="188"/>
      <c r="C66" s="93">
        <v>0</v>
      </c>
      <c r="D66" s="179"/>
      <c r="E66" s="93">
        <v>645621</v>
      </c>
      <c r="F66" s="179"/>
      <c r="G66" s="183">
        <v>0</v>
      </c>
      <c r="H66" s="179"/>
      <c r="I66" s="36">
        <v>0</v>
      </c>
    </row>
    <row r="67" spans="1:9" ht="20.55" customHeight="1">
      <c r="A67" s="177" t="s">
        <v>186</v>
      </c>
      <c r="B67" s="172">
        <v>16</v>
      </c>
      <c r="C67" s="61">
        <v>455273</v>
      </c>
      <c r="D67" s="179"/>
      <c r="E67" s="61">
        <v>0</v>
      </c>
      <c r="F67" s="179"/>
      <c r="G67" s="215">
        <v>490188</v>
      </c>
      <c r="H67" s="179"/>
      <c r="I67" s="99">
        <v>0</v>
      </c>
    </row>
    <row r="68" spans="1:9" s="190" customFormat="1" ht="20.55" customHeight="1">
      <c r="A68" s="177" t="s">
        <v>187</v>
      </c>
      <c r="B68" s="216"/>
      <c r="C68" s="93">
        <v>3299</v>
      </c>
      <c r="D68" s="179"/>
      <c r="E68" s="93">
        <v>177</v>
      </c>
      <c r="F68" s="179"/>
      <c r="G68" s="215">
        <v>369914</v>
      </c>
      <c r="H68" s="179"/>
      <c r="I68" s="93">
        <v>177</v>
      </c>
    </row>
    <row r="69" spans="1:9" ht="20.55" customHeight="1">
      <c r="A69" s="177" t="s">
        <v>188</v>
      </c>
      <c r="C69" s="93">
        <v>-37525</v>
      </c>
      <c r="D69" s="179"/>
      <c r="E69" s="93">
        <v>-8485</v>
      </c>
      <c r="F69" s="179"/>
      <c r="G69" s="215">
        <v>-12582</v>
      </c>
      <c r="H69" s="179"/>
      <c r="I69" s="93">
        <v>-8068</v>
      </c>
    </row>
    <row r="70" spans="1:9" ht="20.55" customHeight="1">
      <c r="A70" s="177" t="s">
        <v>189</v>
      </c>
      <c r="C70" s="204">
        <v>73840</v>
      </c>
      <c r="D70" s="202"/>
      <c r="E70" s="204">
        <v>79020</v>
      </c>
      <c r="F70" s="179"/>
      <c r="G70" s="215">
        <v>41958</v>
      </c>
      <c r="H70" s="179"/>
      <c r="I70" s="204">
        <v>132053</v>
      </c>
    </row>
    <row r="71" spans="1:9" ht="20.55" customHeight="1">
      <c r="A71" s="171" t="s">
        <v>190</v>
      </c>
      <c r="C71" s="45">
        <f>SUM(C59:C70)</f>
        <v>904374</v>
      </c>
      <c r="D71" s="205"/>
      <c r="E71" s="45">
        <f>SUM(E59:E70)</f>
        <v>-25271</v>
      </c>
      <c r="F71" s="205"/>
      <c r="G71" s="45">
        <f>SUM(G59:G70)</f>
        <v>1681049</v>
      </c>
      <c r="H71" s="205"/>
      <c r="I71" s="45">
        <f>SUM(I59:I70)</f>
        <v>-563455</v>
      </c>
    </row>
    <row r="72" spans="1:9" ht="20.55" customHeight="1">
      <c r="A72" s="171"/>
      <c r="C72" s="179"/>
      <c r="D72" s="179"/>
      <c r="E72" s="93"/>
      <c r="F72" s="179"/>
      <c r="G72" s="179"/>
      <c r="H72" s="179"/>
      <c r="I72" s="93"/>
    </row>
    <row r="73" spans="1:9" ht="20.55" customHeight="1">
      <c r="A73" s="92" t="s">
        <v>191</v>
      </c>
      <c r="B73" s="213"/>
      <c r="C73" s="179"/>
      <c r="D73" s="179"/>
      <c r="E73" s="93"/>
      <c r="F73" s="179"/>
      <c r="G73" s="179"/>
      <c r="H73" s="179"/>
      <c r="I73" s="93"/>
    </row>
    <row r="74" spans="1:9" ht="20.55" customHeight="1">
      <c r="A74" s="184" t="s">
        <v>192</v>
      </c>
      <c r="B74" s="213"/>
      <c r="C74" s="93">
        <v>0</v>
      </c>
      <c r="D74" s="179"/>
      <c r="E74" s="93">
        <v>-50000</v>
      </c>
      <c r="F74" s="179"/>
      <c r="G74" s="183">
        <v>0</v>
      </c>
      <c r="H74" s="179"/>
      <c r="I74" s="93">
        <v>0</v>
      </c>
    </row>
    <row r="75" spans="1:9" ht="20.55" customHeight="1">
      <c r="A75" s="184" t="s">
        <v>193</v>
      </c>
      <c r="C75" s="93">
        <v>0</v>
      </c>
      <c r="D75" s="179"/>
      <c r="E75" s="93">
        <v>49584</v>
      </c>
      <c r="F75" s="179"/>
      <c r="G75" s="183">
        <v>0</v>
      </c>
      <c r="H75" s="179"/>
      <c r="I75" s="93">
        <v>0</v>
      </c>
    </row>
    <row r="76" spans="1:9" ht="20.55" customHeight="1">
      <c r="A76" s="184" t="s">
        <v>194</v>
      </c>
      <c r="C76" s="61">
        <v>0</v>
      </c>
      <c r="D76" s="179"/>
      <c r="E76" s="183">
        <v>0</v>
      </c>
      <c r="F76" s="179"/>
      <c r="G76" s="215">
        <v>-687655</v>
      </c>
      <c r="H76" s="179"/>
      <c r="I76" s="61">
        <v>-86800</v>
      </c>
    </row>
    <row r="77" spans="1:9" ht="20.55" customHeight="1">
      <c r="A77" s="184" t="s">
        <v>195</v>
      </c>
      <c r="C77" s="99">
        <v>0</v>
      </c>
      <c r="D77" s="179"/>
      <c r="E77" s="183">
        <v>0</v>
      </c>
      <c r="F77" s="179"/>
      <c r="G77" s="215">
        <v>138090</v>
      </c>
      <c r="H77" s="179"/>
      <c r="I77" s="93">
        <v>63500</v>
      </c>
    </row>
    <row r="78" spans="1:9" ht="20.55" customHeight="1">
      <c r="A78" s="177" t="s">
        <v>196</v>
      </c>
      <c r="C78" s="93">
        <v>-300000</v>
      </c>
      <c r="D78" s="179"/>
      <c r="E78" s="183">
        <v>0</v>
      </c>
      <c r="F78" s="179"/>
      <c r="G78" s="215">
        <v>-300000</v>
      </c>
      <c r="H78" s="179"/>
      <c r="I78" s="99">
        <v>0</v>
      </c>
    </row>
    <row r="79" spans="1:9" ht="20.55" customHeight="1">
      <c r="A79" s="177" t="s">
        <v>197</v>
      </c>
      <c r="C79" s="93">
        <v>0</v>
      </c>
      <c r="D79" s="179"/>
      <c r="E79" s="183">
        <v>300000</v>
      </c>
      <c r="F79" s="179"/>
      <c r="G79" s="215">
        <v>0</v>
      </c>
      <c r="H79" s="179"/>
      <c r="I79" s="61">
        <v>300000</v>
      </c>
    </row>
    <row r="80" spans="1:9" ht="20.55" customHeight="1">
      <c r="A80" s="177" t="s">
        <v>198</v>
      </c>
      <c r="C80" s="93">
        <v>-340000</v>
      </c>
      <c r="D80" s="179"/>
      <c r="E80" s="93">
        <v>-400000</v>
      </c>
      <c r="F80" s="179"/>
      <c r="G80" s="215">
        <v>-340000</v>
      </c>
      <c r="H80" s="179"/>
      <c r="I80" s="93">
        <v>-400000</v>
      </c>
    </row>
    <row r="81" spans="1:9" ht="20.55" customHeight="1">
      <c r="A81" s="177" t="s">
        <v>199</v>
      </c>
      <c r="C81" s="93">
        <v>0</v>
      </c>
      <c r="D81" s="179"/>
      <c r="E81" s="93">
        <v>366800</v>
      </c>
      <c r="F81" s="179"/>
      <c r="G81" s="183">
        <v>0</v>
      </c>
      <c r="H81" s="179"/>
      <c r="I81" s="93">
        <v>366800</v>
      </c>
    </row>
    <row r="82" spans="1:9" ht="20.55" customHeight="1">
      <c r="A82" s="177" t="s">
        <v>200</v>
      </c>
      <c r="C82" s="93">
        <v>-2015</v>
      </c>
      <c r="D82" s="179"/>
      <c r="E82" s="93">
        <v>-4443</v>
      </c>
      <c r="F82" s="179"/>
      <c r="G82" s="215">
        <v>-2015</v>
      </c>
      <c r="H82" s="179"/>
      <c r="I82" s="93">
        <v>-421</v>
      </c>
    </row>
    <row r="83" spans="1:9" s="190" customFormat="1" ht="20.55" customHeight="1">
      <c r="A83" s="177" t="s">
        <v>201</v>
      </c>
      <c r="B83" s="172">
        <v>21</v>
      </c>
      <c r="C83" s="93">
        <v>-172926</v>
      </c>
      <c r="D83" s="179"/>
      <c r="E83" s="93">
        <v>-172926</v>
      </c>
      <c r="F83" s="93"/>
      <c r="G83" s="217">
        <v>-172926</v>
      </c>
      <c r="H83" s="93"/>
      <c r="I83" s="93">
        <v>-172926</v>
      </c>
    </row>
    <row r="84" spans="1:9" ht="20.55" customHeight="1">
      <c r="A84" s="171" t="s">
        <v>202</v>
      </c>
      <c r="C84" s="206">
        <f>SUM(C74:C83)</f>
        <v>-814941</v>
      </c>
      <c r="D84" s="205"/>
      <c r="E84" s="206">
        <f>SUM(E74:E83)</f>
        <v>89015</v>
      </c>
      <c r="F84" s="205"/>
      <c r="G84" s="206">
        <f>SUM(G74:G83)</f>
        <v>-1364506</v>
      </c>
      <c r="H84" s="205"/>
      <c r="I84" s="206">
        <f>SUM(I74:I83)</f>
        <v>70153</v>
      </c>
    </row>
    <row r="85" spans="1:9" ht="20.55" customHeight="1">
      <c r="A85" s="171"/>
      <c r="C85" s="218"/>
      <c r="D85" s="179"/>
      <c r="E85" s="185"/>
      <c r="F85" s="179"/>
      <c r="G85" s="219"/>
      <c r="H85" s="179"/>
      <c r="I85" s="185"/>
    </row>
    <row r="86" spans="1:9" ht="20.55" customHeight="1">
      <c r="A86" s="177" t="s">
        <v>225</v>
      </c>
      <c r="C86" s="169"/>
      <c r="D86" s="179"/>
      <c r="E86" s="220"/>
      <c r="F86" s="179"/>
      <c r="G86" s="169"/>
      <c r="H86" s="179"/>
      <c r="I86" s="220"/>
    </row>
    <row r="87" spans="1:9" ht="20.55" customHeight="1">
      <c r="A87" s="195" t="s">
        <v>203</v>
      </c>
      <c r="C87" s="185">
        <f>SUM(C84,C71,C46)</f>
        <v>-198105.91832</v>
      </c>
      <c r="D87" s="179"/>
      <c r="E87" s="185">
        <f>SUM(E84,E71,E46)</f>
        <v>93079</v>
      </c>
      <c r="F87" s="179"/>
      <c r="G87" s="185">
        <f>SUM(G84,G71,G46)</f>
        <v>1069</v>
      </c>
      <c r="H87" s="179"/>
      <c r="I87" s="185">
        <f>SUM(I84,I71,I46)</f>
        <v>-9767</v>
      </c>
    </row>
    <row r="88" spans="1:9" ht="20.55" customHeight="1">
      <c r="A88" s="177" t="s">
        <v>105</v>
      </c>
      <c r="B88" s="213"/>
      <c r="C88" s="178">
        <v>13919</v>
      </c>
      <c r="D88" s="179"/>
      <c r="E88" s="178">
        <v>31545</v>
      </c>
      <c r="F88" s="179"/>
      <c r="G88" s="99">
        <v>0</v>
      </c>
      <c r="H88" s="179"/>
      <c r="I88" s="99">
        <v>0</v>
      </c>
    </row>
    <row r="89" spans="1:9" ht="20.55" customHeight="1">
      <c r="A89" s="171" t="s">
        <v>226</v>
      </c>
      <c r="C89" s="221">
        <f>SUM(C87:C88)</f>
        <v>-184186.91832</v>
      </c>
      <c r="D89" s="205"/>
      <c r="E89" s="221">
        <f>SUM(E87:E88)</f>
        <v>124624</v>
      </c>
      <c r="F89" s="205"/>
      <c r="G89" s="222">
        <f>SUM(G87:G88)</f>
        <v>1069</v>
      </c>
      <c r="H89" s="205"/>
      <c r="I89" s="221">
        <f>SUM(I87:I88)</f>
        <v>-9767</v>
      </c>
    </row>
    <row r="90" spans="1:9" ht="20.55" customHeight="1">
      <c r="A90" s="177" t="s">
        <v>204</v>
      </c>
      <c r="C90" s="93">
        <v>197259</v>
      </c>
      <c r="D90" s="179"/>
      <c r="E90" s="93">
        <v>72635</v>
      </c>
      <c r="F90" s="179"/>
      <c r="G90" s="217">
        <v>8476</v>
      </c>
      <c r="H90" s="179"/>
      <c r="I90" s="93">
        <v>18243</v>
      </c>
    </row>
    <row r="91" spans="1:9" ht="20.55" customHeight="1" thickBot="1">
      <c r="A91" s="171" t="s">
        <v>205</v>
      </c>
      <c r="C91" s="223">
        <f>SUM(C89:C90)</f>
        <v>13072.081680000003</v>
      </c>
      <c r="D91" s="205"/>
      <c r="E91" s="224">
        <f>SUM(E89:E90)</f>
        <v>197259</v>
      </c>
      <c r="F91" s="205"/>
      <c r="G91" s="225">
        <f>SUM(G89:G90)</f>
        <v>9545</v>
      </c>
      <c r="H91" s="205"/>
      <c r="I91" s="224">
        <f>SUM(I89:I90)</f>
        <v>8476</v>
      </c>
    </row>
    <row r="92" spans="1:9" ht="20.55" customHeight="1" thickTop="1">
      <c r="A92" s="171"/>
      <c r="C92" s="179"/>
      <c r="D92" s="179"/>
      <c r="E92" s="93"/>
      <c r="F92" s="179"/>
      <c r="G92" s="179"/>
      <c r="H92" s="179"/>
      <c r="I92" s="93"/>
    </row>
    <row r="93" spans="1:9" ht="20.55" customHeight="1">
      <c r="A93" s="92" t="s">
        <v>206</v>
      </c>
      <c r="C93" s="177"/>
      <c r="E93" s="201"/>
      <c r="G93" s="201"/>
      <c r="I93" s="201"/>
    </row>
    <row r="94" spans="1:9" ht="20.55" customHeight="1">
      <c r="A94" s="177" t="s">
        <v>207</v>
      </c>
      <c r="C94" s="201">
        <v>0</v>
      </c>
      <c r="E94" s="201">
        <v>-113</v>
      </c>
      <c r="G94" s="226">
        <v>-60</v>
      </c>
      <c r="I94" s="93">
        <v>-616</v>
      </c>
    </row>
    <row r="95" spans="1:9" ht="20.55" customHeight="1">
      <c r="B95" s="135"/>
      <c r="C95" s="93"/>
      <c r="D95" s="179"/>
      <c r="E95" s="93"/>
      <c r="F95" s="179"/>
      <c r="G95" s="183"/>
      <c r="H95" s="179"/>
      <c r="I95" s="93"/>
    </row>
    <row r="96" spans="1:9" ht="20.55" customHeight="1">
      <c r="A96" s="169"/>
      <c r="B96" s="135"/>
      <c r="C96" s="169"/>
      <c r="D96" s="169"/>
      <c r="E96" s="169"/>
      <c r="F96" s="169"/>
      <c r="G96" s="169"/>
      <c r="H96" s="227"/>
      <c r="I96" s="227"/>
    </row>
    <row r="97" spans="1:15" ht="20.55" customHeight="1">
      <c r="A97" s="169"/>
      <c r="B97" s="135"/>
      <c r="C97" s="169"/>
      <c r="D97" s="169"/>
      <c r="E97" s="169"/>
      <c r="F97" s="169"/>
      <c r="G97" s="169"/>
      <c r="H97" s="227"/>
      <c r="I97" s="227"/>
    </row>
    <row r="98" spans="1:15" ht="20.55" customHeight="1">
      <c r="A98" s="169"/>
      <c r="B98" s="135"/>
      <c r="C98" s="169"/>
      <c r="D98" s="169"/>
      <c r="E98" s="169"/>
      <c r="F98" s="169"/>
      <c r="G98" s="169"/>
      <c r="H98" s="227"/>
      <c r="I98" s="227"/>
    </row>
    <row r="99" spans="1:15" ht="20.55" customHeight="1">
      <c r="A99" s="169"/>
    </row>
    <row r="103" spans="1:15" s="177" customFormat="1" ht="20.55" customHeight="1">
      <c r="B103" s="196"/>
      <c r="J103" s="169"/>
      <c r="K103" s="169"/>
      <c r="L103" s="169"/>
      <c r="M103" s="169"/>
      <c r="N103" s="169"/>
      <c r="O103" s="169"/>
    </row>
    <row r="104" spans="1:15" s="177" customFormat="1" ht="20.55" customHeight="1">
      <c r="B104" s="78"/>
      <c r="C104" s="78"/>
      <c r="D104" s="267"/>
      <c r="E104" s="267"/>
      <c r="F104" s="267"/>
      <c r="G104" s="267"/>
      <c r="J104" s="169"/>
      <c r="K104" s="169"/>
      <c r="L104" s="169"/>
      <c r="M104" s="169"/>
      <c r="N104" s="169"/>
      <c r="O104" s="169"/>
    </row>
    <row r="105" spans="1:15" ht="20.55" customHeight="1">
      <c r="A105" s="78"/>
    </row>
  </sheetData>
  <mergeCells count="16">
    <mergeCell ref="D104:G104"/>
    <mergeCell ref="C9:I9"/>
    <mergeCell ref="C53:E53"/>
    <mergeCell ref="G53:I53"/>
    <mergeCell ref="C54:E54"/>
    <mergeCell ref="G54:I54"/>
    <mergeCell ref="C55:E55"/>
    <mergeCell ref="G55:I55"/>
    <mergeCell ref="C57:I57"/>
    <mergeCell ref="C7:E7"/>
    <mergeCell ref="G7:I7"/>
    <mergeCell ref="A4:I4"/>
    <mergeCell ref="C5:E5"/>
    <mergeCell ref="G5:I5"/>
    <mergeCell ref="C6:E6"/>
    <mergeCell ref="G6:I6"/>
  </mergeCells>
  <pageMargins left="0.8" right="0.8" top="0.48" bottom="0.4" header="0.5" footer="0.5"/>
  <pageSetup paperSize="9" scale="72" firstPageNumber="13" fitToHeight="0" orientation="portrait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1" manualBreakCount="1">
    <brk id="48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      </vt:lpstr>
      <vt:lpstr>BS</vt:lpstr>
      <vt:lpstr>PL</vt:lpstr>
      <vt:lpstr>Consolidated</vt:lpstr>
      <vt:lpstr>Company</vt:lpstr>
      <vt:lpstr>CF</vt:lpstr>
      <vt:lpstr>BS!Print_Area</vt:lpstr>
      <vt:lpstr>CF!Print_Area</vt:lpstr>
      <vt:lpstr>Company!Print_Area</vt:lpstr>
      <vt:lpstr>Consolidated!Print_Area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Papatsamon Chuntavee</cp:lastModifiedBy>
  <cp:revision/>
  <cp:lastPrinted>2023-02-22T16:36:05Z</cp:lastPrinted>
  <dcterms:created xsi:type="dcterms:W3CDTF">2001-04-30T02:06:01Z</dcterms:created>
  <dcterms:modified xsi:type="dcterms:W3CDTF">2023-02-22T18:09:27Z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2021-07-02T10:12:34Z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f1c3c65b-618c-4523-ba86-3ddac5c9e3ec</vt:lpwstr>
  </property>
  <property fmtid="{D5CDD505-2E9C-101B-9397-08002B2CF9AE}" pid="8" name="MSIP_Label_ea60d57e-af5b-4752-ac57-3e4f28ca11dc_ContentBits">
    <vt:lpwstr>0</vt:lpwstr>
  </property>
</Properties>
</file>