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nchansri\Desktop\FS SET\SET cut\"/>
    </mc:Choice>
  </mc:AlternateContent>
  <xr:revisionPtr revIDLastSave="0" documentId="13_ncr:1_{3D41D0C8-A465-4BA0-85FC-34F7E7A184B1}" xr6:coauthVersionLast="47" xr6:coauthVersionMax="47" xr10:uidLastSave="{00000000-0000-0000-0000-000000000000}"/>
  <bookViews>
    <workbookView xWindow="28680" yWindow="-120" windowWidth="29040" windowHeight="15720" activeTab="2" xr2:uid="{00000000-000D-0000-FFFF-FFFF00000000}"/>
  </bookViews>
  <sheets>
    <sheet name="BS_Conso 3-5" sheetId="21" r:id="rId1"/>
    <sheet name="PL_3M 6-7" sheetId="7" r:id="rId2"/>
    <sheet name="PL_9M 8-9" sheetId="24" r:id="rId3"/>
    <sheet name="SOCE_Conso 10" sheetId="14" r:id="rId4"/>
    <sheet name="SOCE_Conso 11" sheetId="25" r:id="rId5"/>
    <sheet name="SOCE_Separate 12" sheetId="15" r:id="rId6"/>
    <sheet name="CF 13-15" sheetId="23" r:id="rId7"/>
    <sheet name="Compatibility Report" sheetId="18" state="hidden" r:id="rId8"/>
  </sheets>
  <definedNames>
    <definedName name="AS2DocOpenMode" hidden="1">"AS2DocumentEdit"</definedName>
    <definedName name="_xlnm.Print_Area" localSheetId="0">'BS_Conso 3-5'!$A$1:$J$123</definedName>
    <definedName name="_xlnm.Print_Area" localSheetId="6">'CF 13-15'!$A$1:$I$138</definedName>
    <definedName name="_xlnm.Print_Area" localSheetId="1">'PL_3M 6-7'!$A$1:$J$80</definedName>
    <definedName name="_xlnm.Print_Area" localSheetId="2">'PL_9M 8-9'!$A$1:$J$84</definedName>
    <definedName name="_xlnm.Print_Area" localSheetId="3">'SOCE_Conso 10'!$A$1:$AA$35</definedName>
    <definedName name="_xlnm.Print_Area" localSheetId="4">'SOCE_Conso 11'!$A$1:$AA$29</definedName>
    <definedName name="_xlnm.Print_Area" localSheetId="5">'SOCE_Separate 12'!$A$1:$N$31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2" i="24" l="1"/>
  <c r="C31" i="23"/>
  <c r="D32" i="24" l="1"/>
  <c r="E14" i="23" l="1"/>
  <c r="E13" i="23"/>
  <c r="G16" i="23" l="1"/>
  <c r="Y33" i="14"/>
  <c r="U33" i="14"/>
  <c r="Q33" i="14"/>
  <c r="O33" i="14"/>
  <c r="I33" i="14"/>
  <c r="G33" i="14"/>
  <c r="E33" i="14"/>
  <c r="AA26" i="14"/>
  <c r="W26" i="14"/>
  <c r="K26" i="14"/>
  <c r="G26" i="14"/>
  <c r="E26" i="14"/>
  <c r="D23" i="21" l="1"/>
  <c r="H36" i="24"/>
  <c r="H24" i="24"/>
  <c r="C122" i="23"/>
  <c r="C14" i="23"/>
  <c r="C13" i="23"/>
  <c r="Y26" i="25" l="1"/>
  <c r="W28" i="25"/>
  <c r="AA28" i="25" s="1"/>
  <c r="Y25" i="25"/>
  <c r="F42" i="7" l="1"/>
  <c r="Q32" i="24"/>
  <c r="Q36" i="24" s="1"/>
  <c r="P36" i="24"/>
  <c r="Q67" i="24"/>
  <c r="P67" i="24"/>
  <c r="Q60" i="24"/>
  <c r="P60" i="24"/>
  <c r="Q24" i="24"/>
  <c r="P24" i="24"/>
  <c r="I118" i="23"/>
  <c r="G118" i="23"/>
  <c r="E118" i="23"/>
  <c r="C118" i="23"/>
  <c r="Q68" i="24" l="1"/>
  <c r="P68" i="24"/>
  <c r="Q38" i="24"/>
  <c r="Q43" i="24" s="1"/>
  <c r="Q45" i="24" s="1"/>
  <c r="Q74" i="24" s="1"/>
  <c r="Q72" i="24" s="1"/>
  <c r="Q81" i="24" s="1"/>
  <c r="P38" i="24"/>
  <c r="P43" i="24" s="1"/>
  <c r="P45" i="24" s="1"/>
  <c r="P74" i="24" s="1"/>
  <c r="P72" i="24" s="1"/>
  <c r="P81" i="24" s="1"/>
  <c r="F23" i="7"/>
  <c r="F36" i="24"/>
  <c r="Q69" i="24" l="1"/>
  <c r="Q79" i="24" s="1"/>
  <c r="Q77" i="24" s="1"/>
  <c r="P69" i="24"/>
  <c r="P79" i="24" s="1"/>
  <c r="P77" i="24" s="1"/>
  <c r="G22" i="23"/>
  <c r="D42" i="7"/>
  <c r="H42" i="7"/>
  <c r="G15" i="23" l="1"/>
  <c r="G14" i="23"/>
  <c r="G13" i="23"/>
  <c r="H29" i="15"/>
  <c r="F29" i="15"/>
  <c r="D29" i="15"/>
  <c r="N30" i="15" l="1"/>
  <c r="N67" i="24" l="1"/>
  <c r="M67" i="24"/>
  <c r="N60" i="24"/>
  <c r="M60" i="24"/>
  <c r="N36" i="24"/>
  <c r="M36" i="24"/>
  <c r="N24" i="24"/>
  <c r="M24" i="24"/>
  <c r="N25" i="15"/>
  <c r="N16" i="15"/>
  <c r="N15" i="15"/>
  <c r="N13" i="15"/>
  <c r="N38" i="24" l="1"/>
  <c r="N43" i="24" s="1"/>
  <c r="N45" i="24" s="1"/>
  <c r="N74" i="24" s="1"/>
  <c r="N72" i="24" s="1"/>
  <c r="M38" i="24"/>
  <c r="M43" i="24" s="1"/>
  <c r="M45" i="24" s="1"/>
  <c r="M74" i="24" s="1"/>
  <c r="M72" i="24" s="1"/>
  <c r="M68" i="24"/>
  <c r="N68" i="24"/>
  <c r="Y27" i="25"/>
  <c r="U27" i="25"/>
  <c r="Q27" i="25"/>
  <c r="O27" i="25"/>
  <c r="I27" i="25"/>
  <c r="G27" i="25"/>
  <c r="E27" i="25"/>
  <c r="S26" i="25"/>
  <c r="S27" i="25" s="1"/>
  <c r="Y21" i="25"/>
  <c r="Y22" i="25" s="1"/>
  <c r="U21" i="25"/>
  <c r="U22" i="25" s="1"/>
  <c r="S21" i="25"/>
  <c r="S22" i="25" s="1"/>
  <c r="Q21" i="25"/>
  <c r="Q22" i="25" s="1"/>
  <c r="Q29" i="25" s="1"/>
  <c r="O21" i="25"/>
  <c r="O22" i="25" s="1"/>
  <c r="M21" i="25"/>
  <c r="M22" i="25" s="1"/>
  <c r="K21" i="25"/>
  <c r="K22" i="25" s="1"/>
  <c r="I21" i="25"/>
  <c r="G21" i="25"/>
  <c r="G22" i="25" s="1"/>
  <c r="E21" i="25"/>
  <c r="E22" i="25" s="1"/>
  <c r="W20" i="25"/>
  <c r="AA20" i="25" s="1"/>
  <c r="Y15" i="25"/>
  <c r="U15" i="25"/>
  <c r="S15" i="25"/>
  <c r="Q15" i="25"/>
  <c r="O15" i="25"/>
  <c r="M15" i="25"/>
  <c r="I15" i="25"/>
  <c r="G15" i="25"/>
  <c r="E15" i="25"/>
  <c r="K14" i="25"/>
  <c r="K15" i="25" s="1"/>
  <c r="W13" i="25"/>
  <c r="G124" i="23"/>
  <c r="S29" i="25" l="1"/>
  <c r="G29" i="25"/>
  <c r="U29" i="25"/>
  <c r="O29" i="25"/>
  <c r="Y29" i="25"/>
  <c r="D120" i="21" s="1"/>
  <c r="Y31" i="25" s="1"/>
  <c r="E29" i="25"/>
  <c r="M81" i="24"/>
  <c r="N81" i="24"/>
  <c r="W21" i="25"/>
  <c r="AA21" i="25" s="1"/>
  <c r="N69" i="24"/>
  <c r="N79" i="24" s="1"/>
  <c r="N77" i="24" s="1"/>
  <c r="M69" i="24"/>
  <c r="M79" i="24" s="1"/>
  <c r="M77" i="24" s="1"/>
  <c r="W26" i="25"/>
  <c r="AA26" i="25" s="1"/>
  <c r="I22" i="25"/>
  <c r="I29" i="25" s="1"/>
  <c r="AA13" i="25"/>
  <c r="W14" i="25"/>
  <c r="AA14" i="25" s="1"/>
  <c r="M27" i="25"/>
  <c r="M29" i="25" s="1"/>
  <c r="D118" i="21" l="1"/>
  <c r="U31" i="25" s="1"/>
  <c r="D116" i="21"/>
  <c r="I31" i="25" s="1"/>
  <c r="D112" i="21"/>
  <c r="E31" i="25" s="1"/>
  <c r="D113" i="21"/>
  <c r="G31" i="25" s="1"/>
  <c r="W22" i="25"/>
  <c r="AA15" i="25"/>
  <c r="W15" i="25"/>
  <c r="AA22" i="25" l="1"/>
  <c r="L20" i="15"/>
  <c r="N20" i="15" s="1"/>
  <c r="S30" i="14"/>
  <c r="M30" i="14"/>
  <c r="J79" i="7" l="1"/>
  <c r="L17" i="15" l="1"/>
  <c r="J17" i="15"/>
  <c r="H17" i="15"/>
  <c r="F17" i="15"/>
  <c r="D17" i="15"/>
  <c r="Y20" i="14"/>
  <c r="Y25" i="14" s="1"/>
  <c r="Y26" i="14" s="1"/>
  <c r="U20" i="14"/>
  <c r="U25" i="14" s="1"/>
  <c r="U26" i="14" s="1"/>
  <c r="S20" i="14"/>
  <c r="S25" i="14" s="1"/>
  <c r="S26" i="14" s="1"/>
  <c r="Q20" i="14"/>
  <c r="Q25" i="14" s="1"/>
  <c r="Q26" i="14" s="1"/>
  <c r="O20" i="14"/>
  <c r="O25" i="14" s="1"/>
  <c r="O26" i="14" s="1"/>
  <c r="M20" i="14"/>
  <c r="M25" i="14" s="1"/>
  <c r="M26" i="14" s="1"/>
  <c r="K20" i="14"/>
  <c r="I20" i="14"/>
  <c r="I25" i="14" s="1"/>
  <c r="I26" i="14" s="1"/>
  <c r="G20" i="14"/>
  <c r="E20" i="14"/>
  <c r="W24" i="14"/>
  <c r="AA24" i="14" s="1"/>
  <c r="W18" i="14"/>
  <c r="AA18" i="14" s="1"/>
  <c r="J36" i="24"/>
  <c r="D36" i="24"/>
  <c r="G23" i="7"/>
  <c r="H23" i="7"/>
  <c r="J23" i="7"/>
  <c r="N17" i="15" l="1"/>
  <c r="D34" i="7"/>
  <c r="D23" i="7" l="1"/>
  <c r="J39" i="21" l="1"/>
  <c r="H39" i="21"/>
  <c r="F39" i="21"/>
  <c r="D39" i="21"/>
  <c r="J23" i="21"/>
  <c r="H23" i="21"/>
  <c r="F23" i="21"/>
  <c r="H34" i="7"/>
  <c r="J41" i="21" l="1"/>
  <c r="H41" i="21"/>
  <c r="F41" i="21"/>
  <c r="S31" i="14"/>
  <c r="S33" i="14" s="1"/>
  <c r="L21" i="15"/>
  <c r="L22" i="15" l="1"/>
  <c r="C124" i="23"/>
  <c r="F73" i="21" l="1"/>
  <c r="F65" i="7" l="1"/>
  <c r="F58" i="7"/>
  <c r="F34" i="7"/>
  <c r="Y31" i="14"/>
  <c r="U31" i="14"/>
  <c r="Q31" i="14"/>
  <c r="O31" i="14"/>
  <c r="M31" i="14"/>
  <c r="M33" i="14" s="1"/>
  <c r="I31" i="14"/>
  <c r="G31" i="14"/>
  <c r="E31" i="14"/>
  <c r="H21" i="15"/>
  <c r="F21" i="15"/>
  <c r="D21" i="15"/>
  <c r="W13" i="14"/>
  <c r="F22" i="15" l="1"/>
  <c r="D22" i="15"/>
  <c r="H22" i="15"/>
  <c r="J67" i="24"/>
  <c r="H67" i="24"/>
  <c r="F67" i="24"/>
  <c r="J60" i="24"/>
  <c r="H60" i="24"/>
  <c r="F60" i="24"/>
  <c r="J24" i="24"/>
  <c r="G24" i="24"/>
  <c r="F24" i="24"/>
  <c r="I89" i="23"/>
  <c r="G89" i="23"/>
  <c r="E89" i="23"/>
  <c r="C89" i="23"/>
  <c r="H38" i="24" l="1"/>
  <c r="H43" i="24" s="1"/>
  <c r="J38" i="24"/>
  <c r="F68" i="24"/>
  <c r="H68" i="24"/>
  <c r="L28" i="15" s="1"/>
  <c r="L29" i="15" s="1"/>
  <c r="L31" i="15" s="1"/>
  <c r="J68" i="24"/>
  <c r="F38" i="24"/>
  <c r="F43" i="24" s="1"/>
  <c r="F45" i="24" s="1"/>
  <c r="H45" i="24" l="1"/>
  <c r="G11" i="23" s="1"/>
  <c r="G36" i="23" s="1"/>
  <c r="P47" i="24"/>
  <c r="J43" i="24"/>
  <c r="J45" i="24" s="1"/>
  <c r="I11" i="23" s="1"/>
  <c r="I36" i="23" s="1"/>
  <c r="I71" i="23" s="1"/>
  <c r="N28" i="15"/>
  <c r="H118" i="21"/>
  <c r="J74" i="24"/>
  <c r="J34" i="7"/>
  <c r="J27" i="15" l="1"/>
  <c r="J29" i="15" s="1"/>
  <c r="J31" i="15" s="1"/>
  <c r="H69" i="24"/>
  <c r="H79" i="24" s="1"/>
  <c r="H77" i="24" s="1"/>
  <c r="H74" i="24"/>
  <c r="J69" i="24"/>
  <c r="J19" i="15"/>
  <c r="N19" i="15" s="1"/>
  <c r="G71" i="23"/>
  <c r="G75" i="23" s="1"/>
  <c r="G121" i="23" s="1"/>
  <c r="G123" i="23" s="1"/>
  <c r="G125" i="23" s="1"/>
  <c r="G140" i="23" s="1"/>
  <c r="L35" i="15"/>
  <c r="E11" i="23"/>
  <c r="E36" i="23" s="1"/>
  <c r="F69" i="24"/>
  <c r="F79" i="24" s="1"/>
  <c r="J79" i="24"/>
  <c r="I75" i="23"/>
  <c r="I123" i="23" s="1"/>
  <c r="I125" i="23" s="1"/>
  <c r="J21" i="15" l="1"/>
  <c r="N21" i="15" s="1"/>
  <c r="E71" i="23"/>
  <c r="E75" i="23" s="1"/>
  <c r="H103" i="21"/>
  <c r="J22" i="15" l="1"/>
  <c r="N22" i="15" s="1"/>
  <c r="E121" i="23"/>
  <c r="E123" i="23" s="1"/>
  <c r="E125" i="23" s="1"/>
  <c r="E140" i="23" s="1"/>
  <c r="J119" i="21"/>
  <c r="F119" i="21"/>
  <c r="F103" i="21" l="1"/>
  <c r="D103" i="21"/>
  <c r="J65" i="7" l="1"/>
  <c r="D65" i="7"/>
  <c r="H65" i="7"/>
  <c r="H58" i="7"/>
  <c r="J58" i="7"/>
  <c r="D58" i="7"/>
  <c r="J103" i="21" l="1"/>
  <c r="H73" i="21"/>
  <c r="J121" i="21" l="1"/>
  <c r="F121" i="21"/>
  <c r="W17" i="14" l="1"/>
  <c r="W20" i="14" s="1"/>
  <c r="AA20" i="14" l="1"/>
  <c r="AA17" i="14"/>
  <c r="AA13" i="14"/>
  <c r="J73" i="21"/>
  <c r="W30" i="14" l="1"/>
  <c r="AA30" i="14" s="1"/>
  <c r="D66" i="7" l="1"/>
  <c r="H36" i="7"/>
  <c r="H41" i="7" s="1"/>
  <c r="H66" i="7"/>
  <c r="D41" i="21" l="1"/>
  <c r="J66" i="7"/>
  <c r="H43" i="7" l="1"/>
  <c r="H67" i="7" l="1"/>
  <c r="H77" i="7" l="1"/>
  <c r="F66" i="7"/>
  <c r="J36" i="7" l="1"/>
  <c r="J41" i="7" s="1"/>
  <c r="F36" i="7"/>
  <c r="F41" i="7" s="1"/>
  <c r="F43" i="7" s="1"/>
  <c r="F72" i="7" s="1"/>
  <c r="F79" i="7" s="1"/>
  <c r="F67" i="7" l="1"/>
  <c r="F77" i="7" s="1"/>
  <c r="J43" i="7" l="1"/>
  <c r="J67" i="7" l="1"/>
  <c r="J77" i="7" s="1"/>
  <c r="J72" i="7"/>
  <c r="J105" i="21"/>
  <c r="J123" i="21" s="1"/>
  <c r="J125" i="21" s="1"/>
  <c r="F105" i="21"/>
  <c r="F123" i="21" l="1"/>
  <c r="F125" i="21" s="1"/>
  <c r="H105" i="21" l="1"/>
  <c r="G34" i="7" l="1"/>
  <c r="D60" i="24" l="1"/>
  <c r="D67" i="24" l="1"/>
  <c r="D68" i="24" s="1"/>
  <c r="D73" i="21" l="1"/>
  <c r="D105" i="21" l="1"/>
  <c r="D24" i="24" l="1"/>
  <c r="D38" i="24" s="1"/>
  <c r="D43" i="24" s="1"/>
  <c r="M47" i="24" s="1"/>
  <c r="D36" i="7"/>
  <c r="D41" i="7" s="1"/>
  <c r="D43" i="7" l="1"/>
  <c r="D72" i="7" s="1"/>
  <c r="D45" i="24"/>
  <c r="C11" i="23" l="1"/>
  <c r="C36" i="23" s="1"/>
  <c r="N27" i="15"/>
  <c r="N29" i="15" s="1"/>
  <c r="D74" i="24"/>
  <c r="D72" i="24" s="1"/>
  <c r="D69" i="24"/>
  <c r="D79" i="24" s="1"/>
  <c r="D77" i="24" s="1"/>
  <c r="D67" i="7"/>
  <c r="D77" i="7" s="1"/>
  <c r="K25" i="25" l="1"/>
  <c r="C71" i="23"/>
  <c r="D81" i="24"/>
  <c r="C75" i="23" l="1"/>
  <c r="W25" i="25"/>
  <c r="AA25" i="25" s="1"/>
  <c r="K27" i="25"/>
  <c r="K29" i="25" s="1"/>
  <c r="D79" i="7"/>
  <c r="M83" i="24" s="1"/>
  <c r="C121" i="23" l="1"/>
  <c r="C123" i="23" s="1"/>
  <c r="C125" i="23" s="1"/>
  <c r="C140" i="23" s="1"/>
  <c r="W27" i="25"/>
  <c r="W29" i="25" s="1"/>
  <c r="H117" i="21"/>
  <c r="J35" i="15" s="1"/>
  <c r="D117" i="21" l="1"/>
  <c r="D119" i="21" s="1"/>
  <c r="D121" i="21" s="1"/>
  <c r="D123" i="21" s="1"/>
  <c r="D125" i="21" s="1"/>
  <c r="AA34" i="25" s="1"/>
  <c r="AA27" i="25"/>
  <c r="AA29" i="25" s="1"/>
  <c r="H72" i="24"/>
  <c r="H81" i="24" s="1"/>
  <c r="K31" i="25" l="1"/>
  <c r="W31" i="25"/>
  <c r="AA31" i="25"/>
  <c r="H79" i="7" l="1"/>
  <c r="H72" i="7"/>
  <c r="D31" i="15" l="1"/>
  <c r="H112" i="21" s="1"/>
  <c r="D35" i="15" s="1"/>
  <c r="F31" i="15" l="1"/>
  <c r="H113" i="21" s="1"/>
  <c r="F35" i="15" s="1"/>
  <c r="N31" i="15" l="1"/>
  <c r="H31" i="15"/>
  <c r="H116" i="21" s="1"/>
  <c r="H35" i="15" s="1"/>
  <c r="H119" i="21" l="1"/>
  <c r="H121" i="21" l="1"/>
  <c r="N35" i="15" s="1"/>
  <c r="H123" i="21" l="1"/>
  <c r="H125" i="21" l="1"/>
  <c r="L36" i="15" s="1"/>
  <c r="F74" i="24" l="1"/>
  <c r="K29" i="14"/>
  <c r="K31" i="14" s="1"/>
  <c r="K33" i="14" s="1"/>
  <c r="W31" i="14" l="1"/>
  <c r="W33" i="14" s="1"/>
  <c r="W29" i="14"/>
  <c r="AA29" i="14" s="1"/>
  <c r="AA31" i="14" l="1"/>
  <c r="AA33" i="14" s="1"/>
</calcChain>
</file>

<file path=xl/sharedStrings.xml><?xml version="1.0" encoding="utf-8"?>
<sst xmlns="http://schemas.openxmlformats.org/spreadsheetml/2006/main" count="605" uniqueCount="315">
  <si>
    <t>บริษัท เอฟเอ็นเอส โฮลดิ้งส์ จำกัด (มหาชน) และบริษัทย่อย</t>
  </si>
  <si>
    <t xml:space="preserve">งบฐานะการเงิน  </t>
  </si>
  <si>
    <t>งบการเงินรวม</t>
  </si>
  <si>
    <t>งบการเงินเฉพาะกิจการ</t>
  </si>
  <si>
    <t>31 ธันวาคม</t>
  </si>
  <si>
    <t>หมายเหตุ</t>
  </si>
  <si>
    <t>สินทรัพย์</t>
  </si>
  <si>
    <t>(ไม่ได้ตรวจสอบ)</t>
  </si>
  <si>
    <t>(พันบาท)</t>
  </si>
  <si>
    <t>สินทรัพย์หมุนเวียน</t>
  </si>
  <si>
    <t xml:space="preserve">เงินสดและรายการเทียบเท่าเงินสด </t>
  </si>
  <si>
    <t xml:space="preserve">รายได้ค่าบริการค้างรับจากกิจการที่เกี่ยวข้องกัน </t>
  </si>
  <si>
    <t>ลูกหนี้การค้าและลูกหนี้หมุนเวียนอื่น</t>
  </si>
  <si>
    <t>สินทรัพย์ที่เกิดจากสัญญา - หมุนเวียน</t>
  </si>
  <si>
    <t>ลูกหนี้ตามสัญญาเช่าที่ถึงกำหนดชำระภายในหนึ่งปี</t>
  </si>
  <si>
    <t xml:space="preserve">เงินให้กู้ยืมระยะสั้นแก่กิจการที่เกี่ยวข้องกัน </t>
  </si>
  <si>
    <t>เงินให้กู้ยืมระยะสั้นแก่กิจการอื่น</t>
  </si>
  <si>
    <t>อสังหาริมทรัพย์พัฒนาเพื่อขาย</t>
  </si>
  <si>
    <t>สินค้าคงเหลือ</t>
  </si>
  <si>
    <t>สินทรัพย์ทางการเงินหมุนเวียนอื่น</t>
  </si>
  <si>
    <t>เงินมัดจำจ่ายตามสัญญาจะซื้อเงินลงทุน</t>
  </si>
  <si>
    <t xml:space="preserve">สินทรัพย์หมุนเวียนอื่น </t>
  </si>
  <si>
    <t>รวมสินทรัพย์หมุนเวียน</t>
  </si>
  <si>
    <t>สินทรัพย์ไม่หมุนเวียน</t>
  </si>
  <si>
    <t>เงินฝากธนาคารที่มีข้อจำกัดในการเบิกถอน</t>
  </si>
  <si>
    <t>สินทรัพย์ทางการเงินไม่หมุนเวียนอื่น</t>
  </si>
  <si>
    <t>เงินลงทุนในบริษัทย่อย</t>
  </si>
  <si>
    <t>เงินลงทุนในบริษัทร่วมและการร่วมค้า</t>
  </si>
  <si>
    <t>ลูกหนี้ตามสัญญาเช่า</t>
  </si>
  <si>
    <t>ที่ดินรอการพัฒนา</t>
  </si>
  <si>
    <t>อสังหาริมทรัพย์เพื่อการลงทุน</t>
  </si>
  <si>
    <t>ที่ดิน อาคารและอุปกรณ์</t>
  </si>
  <si>
    <t>ค่าความนิยม</t>
  </si>
  <si>
    <t>สินทรัพย์ไม่มีตัวตนอื่นนอกจากค่าความนิยม</t>
  </si>
  <si>
    <t>สินทรัพย์ภาษีเงินได้รอการตัดบัญชี</t>
  </si>
  <si>
    <t>เงินมัดจำ</t>
  </si>
  <si>
    <t>สินทรัพย์ไม่หมุนเวียนอื่น</t>
  </si>
  <si>
    <t>รวมสินทรัพย์ไม่หมุนเวียน</t>
  </si>
  <si>
    <t>รวมสินทรัพย์</t>
  </si>
  <si>
    <t xml:space="preserve"> </t>
  </si>
  <si>
    <t>หนี้สินและส่วนของผู้ถือหุ้น</t>
  </si>
  <si>
    <t>หนี้สินหมุนเวียน</t>
  </si>
  <si>
    <t>เงินกู้ยืมระยะสั้นจากสถาบันการเงิน</t>
  </si>
  <si>
    <t>เจ้าหนี้การค้าและเจ้าหนี้หมุนเวียนอื่น</t>
  </si>
  <si>
    <t>เงินกู้ยืมระยะสั้นจากบุคคลและกิจการอื่น</t>
  </si>
  <si>
    <t>ภาษีเงินได้นิติบุคคลค้างจ่าย</t>
  </si>
  <si>
    <t>เงินมัดจำและเงินรับล่วงหน้าจากลูกค้า</t>
  </si>
  <si>
    <t>หนี้สินหมุนเวียนอื่น</t>
  </si>
  <si>
    <t>รวมหนี้สินหมุนเวียน</t>
  </si>
  <si>
    <t>หนี้สินไม่หมุนเวียน</t>
  </si>
  <si>
    <t>เจ้าหนี้ไม่หมุนเวียนอื่น</t>
  </si>
  <si>
    <t>เงินกู้ยืมระยะยาวจากสถาบันการเงิน</t>
  </si>
  <si>
    <t>หุ้นกู้ระยะยาว</t>
  </si>
  <si>
    <t>หนี้สินตามสัญญาเช่า</t>
  </si>
  <si>
    <t>ประมาณการหนี้สินไม่หมุนเวียนสำหรับผลประโยชน์พนักงาน</t>
  </si>
  <si>
    <t>หนี้สินไม่หมุนเวียนอื่น</t>
  </si>
  <si>
    <t>รวมหนี้สินไม่หมุนเวียน</t>
  </si>
  <si>
    <t>รวมหนี้สิน</t>
  </si>
  <si>
    <t>ส่วนของผู้ถือหุ้น</t>
  </si>
  <si>
    <t>ทุนเรือนหุ้น</t>
  </si>
  <si>
    <t>ทุนจดทะเบียน</t>
  </si>
  <si>
    <t>(หุ้นสามัญจำนวน 691,710,880 หุ้น มูลค่า 5 บาทต่อหุ้น)</t>
  </si>
  <si>
    <t>ทุนที่ออกและชำระแล้ว</t>
  </si>
  <si>
    <t>(หุ้นสามัญจำนวน 500,651,065 หุ้น มูลค่า 5 บาทต่อหุ้น)</t>
  </si>
  <si>
    <t>ส่วนเกินมูลค่าหุ้นสามัญ</t>
  </si>
  <si>
    <t xml:space="preserve">กำไรสะสม </t>
  </si>
  <si>
    <t xml:space="preserve">จัดสรรแล้ว </t>
  </si>
  <si>
    <t>ทุนสำรองตามกฎหมาย</t>
  </si>
  <si>
    <t>ยังไม่ได้จัดสรร</t>
  </si>
  <si>
    <t>องค์ประกอบอื่นของส่วนของผู้ถือหุ้น</t>
  </si>
  <si>
    <t>รวมส่วนของบริษัทใหญ่</t>
  </si>
  <si>
    <t>ส่วนได้เสียที่ไม่มีอำนาจควบคุม</t>
  </si>
  <si>
    <t>รวมส่วนของผู้ถือหุ้น</t>
  </si>
  <si>
    <t>รวมหนี้สินและส่วนของผู้ถือหุ้น</t>
  </si>
  <si>
    <t>งบกำไรขาดทุนเบ็ดเสร็จ (ไม่ได้ตรวจสอบ)</t>
  </si>
  <si>
    <t>สำหรับงวดสามเดือนสิ้นสุด</t>
  </si>
  <si>
    <t>รายได้</t>
  </si>
  <si>
    <t>รายได้จากการขายอสังหาริมทรัพย์</t>
  </si>
  <si>
    <t>รายได้จากการให้เช่าและบริการ</t>
  </si>
  <si>
    <t>รายได้จากการบริหารอสังหาริมทรัพย์</t>
  </si>
  <si>
    <t>รายได้จากการให้บริการด้านสุขภาพ</t>
  </si>
  <si>
    <t xml:space="preserve">รายได้อื่น </t>
  </si>
  <si>
    <t>รวมรายได้</t>
  </si>
  <si>
    <t>ค่าใช้จ่าย</t>
  </si>
  <si>
    <t>ต้นทุนขายอสังหาริมทรัพย์</t>
  </si>
  <si>
    <t>ต้นทุนการให้เช่าและบริการ</t>
  </si>
  <si>
    <t>ต้นทุนการบริหารอสังหาริมทรัพย์</t>
  </si>
  <si>
    <t>ต้นทุนการให้บริการด้านสุขภาพ</t>
  </si>
  <si>
    <t>ต้นทุนในการจัดจำหน่าย</t>
  </si>
  <si>
    <t>ค่าใช้จ่ายในการบริการและบริหาร</t>
  </si>
  <si>
    <t>ค่าใช้จ่ายอื่น</t>
  </si>
  <si>
    <t>ขาดทุนจากอัตราแลกเปลี่ยน</t>
  </si>
  <si>
    <t>รวมค่าใช้จ่าย</t>
  </si>
  <si>
    <t>(ขาดทุน) กำไรจากกิจกรรมดำเนินงาน</t>
  </si>
  <si>
    <t>ต้นทุนทางการเงิน</t>
  </si>
  <si>
    <t>ขาดทุนจากการด้อยค่าของเงินลงทุน</t>
  </si>
  <si>
    <t>ส่วนแบ่งกำไรของบริษัทร่วมและการร่วมค้าที่ใช้วิธีส่วนได้เสีย</t>
  </si>
  <si>
    <t>(ขาดทุน) กำไรก่อนภาษีเงินได้</t>
  </si>
  <si>
    <t>(ขาดทุน) กำไรสำหรับงวด</t>
  </si>
  <si>
    <t>กำไรขาดทุนเบ็ดเสร็จอื่น</t>
  </si>
  <si>
    <t>รายการที่อาจถูกจัดประเภทใหม่ไว้ในกำไรหรือขาดทุนในภายหลัง</t>
  </si>
  <si>
    <t>ผลต่างของอัตราแลกเปลี่ยนจากการแปลงค่างบการเงิน</t>
  </si>
  <si>
    <t>รวมรายการที่อาจถูกจัดประเภทใหม่ไว้ในกำไรหรือขาดทุนในภายหลัง</t>
  </si>
  <si>
    <t>รายการที่จะไม่ถูกจัดประเภทใหม่ไว้ในกำไรหรือขาดทุนในภายหลัง</t>
  </si>
  <si>
    <t>รวมรายการที่จะไม่ถูกจัดประเภทใหม่ไว้ในกำไรหรือขาดทุนในภายหลัง</t>
  </si>
  <si>
    <t>กำไรขาดทุนเบ็ดเสร็จอื่นสำหรับงวด - สุทธิจากภาษี</t>
  </si>
  <si>
    <t>กำไรขาดทุนเบ็ดเสร็จรวมสำหรับงวด</t>
  </si>
  <si>
    <t xml:space="preserve">    ส่วนที่เป็นของบริษัทใหญ่</t>
  </si>
  <si>
    <t xml:space="preserve">    ส่วนที่เป็นของส่วนได้เสียที่ไม่มีอำนาจควบคุม</t>
  </si>
  <si>
    <t>การแบ่งปันกำไรขาดทุนเบ็ดเสร็จรวม</t>
  </si>
  <si>
    <r>
      <t xml:space="preserve">(ขาดทุน) กำไรต่อหุ้นขั้นพื้นฐาน </t>
    </r>
    <r>
      <rPr>
        <b/>
        <i/>
        <sz val="15"/>
        <color theme="1"/>
        <rFont val="Angsana New"/>
        <family val="1"/>
      </rPr>
      <t>(บาท)</t>
    </r>
  </si>
  <si>
    <t>งบการเปลี่ยนแปลงส่วนของผู้ถือหุ้น (ไม่ได้ตรวจสอบ)</t>
  </si>
  <si>
    <t>กำไรสะสม</t>
  </si>
  <si>
    <t>ส่วนแบ่งกำไรขาดทุน</t>
  </si>
  <si>
    <t>กำไร</t>
  </si>
  <si>
    <t>เบ็ดเสร็จอื่น</t>
  </si>
  <si>
    <t>ส่วนได้เสีย</t>
  </si>
  <si>
    <t>ส่วนเกิน</t>
  </si>
  <si>
    <t>จากการลดสัดส่วน</t>
  </si>
  <si>
    <t>ของบริษัทร่วม</t>
  </si>
  <si>
    <t>รวม</t>
  </si>
  <si>
    <t>ที่ไม่มี</t>
  </si>
  <si>
    <t>ทุนที่ออกและ</t>
  </si>
  <si>
    <t>มูลค่า</t>
  </si>
  <si>
    <t>ทุนสำรอง</t>
  </si>
  <si>
    <t>การลงทุน</t>
  </si>
  <si>
    <t>และการร่วมค้า</t>
  </si>
  <si>
    <t>ส่วนของ</t>
  </si>
  <si>
    <t>อำนาจ</t>
  </si>
  <si>
    <t>ชำระแล้ว</t>
  </si>
  <si>
    <t>หุ้นสามัญ</t>
  </si>
  <si>
    <t>ตามกฎหมาย</t>
  </si>
  <si>
    <t>ในบริษัทร่วม</t>
  </si>
  <si>
    <t>งบการเงิน</t>
  </si>
  <si>
    <t>ที่ใช้วิธีส่วนได้เสีย</t>
  </si>
  <si>
    <t>บริษัทใหญ่</t>
  </si>
  <si>
    <t>ควบคุม</t>
  </si>
  <si>
    <t>ยอดคงเหลือ ณ วันที่ 1 มกราคม 2566</t>
  </si>
  <si>
    <t>รายการกับผู้ถือหุ้นที่บันทึกโดยตรงเข้าส่วนของผู้ถือหุ้น</t>
  </si>
  <si>
    <t xml:space="preserve">    เงินปันผลให้ผู้ถือหุ้นของบริษัท</t>
  </si>
  <si>
    <t>รวมรายการกับผู้ถือหุ้นที่บันทึกโดยตรงเข้าส่วนของผู้ถือหุ้น</t>
  </si>
  <si>
    <t>กำไรขาดทุนเบ็ดเสร็จสำหรับงวด</t>
  </si>
  <si>
    <t xml:space="preserve">    กำไรสำหรับงวด</t>
  </si>
  <si>
    <t xml:space="preserve">    กำไรขาดทุนเบ็ดเสร็จอื่น</t>
  </si>
  <si>
    <t>ยอดคงเหลือ ณ วันที่ 1 มกราคม 2567</t>
  </si>
  <si>
    <t xml:space="preserve">    การเปลี่ยนแปลงในส่วนได้เสียในบริษัทย่อย </t>
  </si>
  <si>
    <t xml:space="preserve">    เพิ่มหุ้นสามัญ</t>
  </si>
  <si>
    <t xml:space="preserve">    การได้มาซึ่งส่วนได้เสียที่ไม่มีอำนาจควบคุมโดยอำนาจ</t>
  </si>
  <si>
    <t xml:space="preserve">       ควบคุมไม่เปลี่ยนแปลง</t>
  </si>
  <si>
    <t xml:space="preserve">    รวมการเปลี่ยนแปลงในส่วนได้เสียในบริษัทย่อย</t>
  </si>
  <si>
    <t xml:space="preserve">    ขาดทุนสำหรับงวด</t>
  </si>
  <si>
    <t>งบกระแสเงินสด (ไม่ได้ตรวจสอบ)</t>
  </si>
  <si>
    <t>กระแสเงินสดจากกิจกรรมดำเนินงาน</t>
  </si>
  <si>
    <r>
      <t>ค่าเสื่อมราคา</t>
    </r>
    <r>
      <rPr>
        <sz val="15"/>
        <rFont val="AngsanaUPC"/>
        <family val="1"/>
      </rPr>
      <t>และค่าตัดจำหน่าย</t>
    </r>
  </si>
  <si>
    <t>ส่วนลดมูลค่าเงินลงทุนในตราสารหนี้ตัดจำหน่าย</t>
  </si>
  <si>
    <t>ขาดทุนจากการตัดจำหน่ายอาคารและอุปกรณ์</t>
  </si>
  <si>
    <t>การตัดรายการขาลงกับบริษัทร่วมและการร่วมค้า</t>
  </si>
  <si>
    <t>กำไรจากการจำหน่ายเงินลงทุนในบริษัทย่อย</t>
  </si>
  <si>
    <t>รายได้เงินปันผล</t>
  </si>
  <si>
    <t>รายได้ดอกเบี้ย</t>
  </si>
  <si>
    <t>การเปลี่ยนแปลงในสินทรัพย์และหนี้สินดำเนินงาน</t>
  </si>
  <si>
    <t>สินทรัพย์ทางการเงิน</t>
  </si>
  <si>
    <t>สินทรัพย์หมุนเวียนอื่น</t>
  </si>
  <si>
    <t>ประมาณการหนี้สินไม่หมุนเวียนสำหรับผลประโยชน์พนักงานจ่าย</t>
  </si>
  <si>
    <t>ดอกเบี้ยรับ</t>
  </si>
  <si>
    <t>ดอกเบี้ยจ่าย</t>
  </si>
  <si>
    <t>ภาษีเงินได้จ่ายออก</t>
  </si>
  <si>
    <t xml:space="preserve">กระแสเงินสดจากกิจกรรมลงทุน </t>
  </si>
  <si>
    <t>เงินสดจ่ายเพื่อซื้อเงินลงทุนในบริษัทร่วม</t>
  </si>
  <si>
    <t>เงินสดจ่ายเพื่อซื้ออสังหาริมทรัพย์เพื่อการลงทุน</t>
  </si>
  <si>
    <t>เงินสดรับจากการจำหน่ายอาคารและอุปกรณ์</t>
  </si>
  <si>
    <t>เงินสดจ่ายเพื่อซื้ออุปกรณ์และสินทรัพย์ไม่มีตัวตน</t>
  </si>
  <si>
    <t>เงินปันผลรับ</t>
  </si>
  <si>
    <t>เงินสดรับจากเงินกู้ยืมระยะสั้นจากสถาบันการเงิน</t>
  </si>
  <si>
    <t>เงินสดจ่ายเพื่อชำระเงินกู้ยืมระยะยาวจากสถาบันการเงิน</t>
  </si>
  <si>
    <t>เงินสดรับจากเงินกู้ยืมระยะยาวจากสถาบันการเงิน</t>
  </si>
  <si>
    <t>เงินสดรับจากเงินกู้ยืมระยะสั้นจากบุคคลและกิจการอื่น</t>
  </si>
  <si>
    <t>เงินสดจ่ายเพื่อชำระเงินกู้ยืมระยะสั้นจากกิจการที่เกี่ยวข้องกัน</t>
  </si>
  <si>
    <t>เงินสดรับจากเงินกู้ยืมระยะสั้นและเงินทดรองจ่ายจากกิจการที่เกี่ยวข้องกัน</t>
  </si>
  <si>
    <t>เงินสดรับจากหุ้นกู้ระยะยาว</t>
  </si>
  <si>
    <t>เงินสดจ่ายชำระหนี้สินตามสัญญาเช่า</t>
  </si>
  <si>
    <t>เงินปันผลจ่าย</t>
  </si>
  <si>
    <t>ก่อนผลกระทบของอัตราแลกเปลี่ยน</t>
  </si>
  <si>
    <t>เงินสดและรายการเทียบเท่าเงินสด ณ วันที่ 1 มกราคม</t>
  </si>
  <si>
    <t>รายการที่ไม่ใช่เงินสด</t>
  </si>
  <si>
    <t>Compatibility Report for FNS59Q1.xls</t>
  </si>
  <si>
    <t>Run on 03/05/2016 11:11</t>
  </si>
  <si>
    <t>The following features in this workbook are not supported by earlier versions of Excel. These features may be lost or degraded when opening this workbook in an earlier version of Excel or if you save this workbook in an earlier file format.</t>
  </si>
  <si>
    <t>Minor loss of fidelity</t>
  </si>
  <si>
    <t># of occurrences</t>
  </si>
  <si>
    <t>Version</t>
  </si>
  <si>
    <t>Some cells or styles in this workbook contain formatting that is not supported by the selected file format. These formats will be converted to the closest format available.</t>
  </si>
  <si>
    <t>Excel 97-2003</t>
  </si>
  <si>
    <t>(ปรับปรุงใหม่)</t>
  </si>
  <si>
    <t>ปรับรายการที่กระทบ (ขาดทุน) กำไรเป็นเงินสดรับ (จ่าย)</t>
  </si>
  <si>
    <t>ขาดทุน (กำไร) จากการตัดจำหน่ายสินทรัพย์สิทธิการใช้</t>
  </si>
  <si>
    <t>เงินฝากธนาคารที่มีข้อจำกัดในการเบิกถอนเพิ่มขึ้น</t>
  </si>
  <si>
    <t>ยอดคงเหลือ ณ วันที่ 1 มกราคม 2567 ปรับปรุงใหม่</t>
  </si>
  <si>
    <t>การเพิ่มขึ้นของเงินลงทุนจากการรวมธุรกิจภายใต้การควบคุมเดียวกัน</t>
  </si>
  <si>
    <t>การลดลงของเงินลงทุนจากการรวมธุรกิจภายใต้การควบคุมเดียวกัน</t>
  </si>
  <si>
    <t>เงินมัดจำตามสัญญาซื้อเงินลงทุน</t>
  </si>
  <si>
    <t>สำรอง</t>
  </si>
  <si>
    <t>การเปลี่ยนแปลง</t>
  </si>
  <si>
    <t>ในมูลค่า</t>
  </si>
  <si>
    <t>ยุติธรรม</t>
  </si>
  <si>
    <t>การแปลงค่า</t>
  </si>
  <si>
    <t>การแบ่งปัน (ขาดทุน) กำไร</t>
  </si>
  <si>
    <t xml:space="preserve">ยอดคงเหลือ ณ วันที่ 1 มกราคม 2566 </t>
  </si>
  <si>
    <t>ขาดทุนจาก</t>
  </si>
  <si>
    <t>การประมาณการ</t>
  </si>
  <si>
    <t>ตามหลักคณิตศาสตร์</t>
  </si>
  <si>
    <t>ประกันภัย</t>
  </si>
  <si>
    <t>รายได้จากกิจการที่เกี่ยวข้องกัน</t>
  </si>
  <si>
    <t>รายได้จากการลงทุน</t>
  </si>
  <si>
    <t>ประมาณการหนี้สินจากการรับประกันการเช่า</t>
  </si>
  <si>
    <t>เงินสดรับคืนเงินลงทุนจากการลดทุนในบริษัทร่วม</t>
  </si>
  <si>
    <t>เงินสดรับจากเจ้าหนี้สัญญาโอนสิทธิในการรับรายรับ</t>
  </si>
  <si>
    <t>เงินสดจ่ายชำระเจ้าหนี้สัญญาโอนสิทธิในการรับรายรับ</t>
  </si>
  <si>
    <t>ซื้อสินทรัพย์ไม่มีตัวตนโดยยังมิได้ชำระเงิน</t>
  </si>
  <si>
    <t>ซื้ออสังหาริมทรัพย์เพื่อการลงทุนโดยยังมิได้ชำระเงิน</t>
  </si>
  <si>
    <t>โอนที่ดิน อาคารและอุปกรณ์ไปเป็นอสังหาริมทรัพย์เพื่อการลงทุน</t>
  </si>
  <si>
    <t>ซื้อที่ดิน อาคารและอุปกรณ์โดยยังมิได้ชำระเงิน</t>
  </si>
  <si>
    <t>ผลกระทบจากการปรับปรุงรายการ</t>
  </si>
  <si>
    <t>เงินสดและรายการเทียบเท่าเงินสด (ลดลง) เพิ่มขึ้นสุทธิ</t>
  </si>
  <si>
    <t>30 กันยายน</t>
  </si>
  <si>
    <t>วันที่ 30 กันยายน</t>
  </si>
  <si>
    <t>กำไรจากการจำหน่ายอสังหาริมทรัพย์เพื่อการลงทุน</t>
  </si>
  <si>
    <t>กำไรจากการวัดมูลค่าสินทรัพย์ทางการเงิน</t>
  </si>
  <si>
    <t>สำหรับงวดเก้าเดือนสิ้นสุดวันที่ 30 กันยายน 2566</t>
  </si>
  <si>
    <t>ยอดคงเหลือ ณ วันที่ 30 กันยายน 2566</t>
  </si>
  <si>
    <t>ยอดคงเหลือ ณ วันที่ 30 กันยายน 2567</t>
  </si>
  <si>
    <t xml:space="preserve">    เพิ่มหุ้นใหม่</t>
  </si>
  <si>
    <t xml:space="preserve">    การได้มาซึ่งส่วนได้เสียที่ไม่มีอำนาจควบคุมซึ่งอำนาจ</t>
  </si>
  <si>
    <t xml:space="preserve">      ควบคุมเปลี่ยนแปลง</t>
  </si>
  <si>
    <t>สำหรับงวดเก้าเดือนสิ้นสุดวันที่ 30 กันยายน 2567</t>
  </si>
  <si>
    <t>เงินสดรับจากการออกหุ้นทุน</t>
  </si>
  <si>
    <t>เงินสดจ่ายเพื่อชำระเงินกู้ยืมระยะสั้นจากกิจการอื่น</t>
  </si>
  <si>
    <t>เงินสดจ่ายเพื่อชำระหุ้นกู้ระยะสั้น</t>
  </si>
  <si>
    <t>เงินสดจ่ายเพื่อซื้อบริษัทย่อยสุทธิจากเงินสดที่ได้มา</t>
  </si>
  <si>
    <t>เงินสดรับจากการจำหน่ายเงินลงทุนในบริษัทย่อย</t>
  </si>
  <si>
    <t>เงินสดและรายการเทียบเท่าเงินสด ณ วันที่ 30 กันยายน</t>
  </si>
  <si>
    <t xml:space="preserve">    กำไรสำหรับงวด (ปรับปรุงใหม่)</t>
  </si>
  <si>
    <t>(ค่าใช้จ่าย) รายได้ภาษีเงินได้</t>
  </si>
  <si>
    <t>องค์ประกอบอื่น</t>
  </si>
  <si>
    <t>ของส่วนของ</t>
  </si>
  <si>
    <t>ผู้ถือหุ้น</t>
  </si>
  <si>
    <t>ค่าใช้จ่าย (รายได้) ภาษีเงินได้</t>
  </si>
  <si>
    <t>กำไรจากการซื้อในราคาต่อรอง</t>
  </si>
  <si>
    <t>เฉพาะกิจการ</t>
  </si>
  <si>
    <t>สำหรับงวดหกเดือนสิ้นสุด</t>
  </si>
  <si>
    <t>วันที่ 30 มิถุนายน</t>
  </si>
  <si>
    <t xml:space="preserve">กำไรจากการจำหน่ายเงินลงทุนในบริษัทร่วม </t>
  </si>
  <si>
    <t>เงินทดรองจ่ายแก่กิจการที่เกี่ยวข้องกัน</t>
  </si>
  <si>
    <t>ผลขาดทุนด้านเครดิตที่คาดว่าจะเกิดขึ้น</t>
  </si>
  <si>
    <t xml:space="preserve">    โอนไปกำไรสะสม</t>
  </si>
  <si>
    <t>เงินทดรองจ่ายจากกิจการอื่น</t>
  </si>
  <si>
    <t>ขาดทุนสุทธิจากเงินลงทุน</t>
  </si>
  <si>
    <t>กำไรสุทธิจากเงินลงทุน</t>
  </si>
  <si>
    <t>เจ้าหนี้สัญญาโอนสิทธิในการรับรายรับ</t>
  </si>
  <si>
    <t>3, 9</t>
  </si>
  <si>
    <t>ส่วนของหุ้นกู้ระยะยาวที่ถึงกำหนดชำระภายในหนึ่งปี</t>
  </si>
  <si>
    <t>กระแสเงินสดจากกิจกรรมดำเนินงาน (ต่อ)</t>
  </si>
  <si>
    <t>เงินกู้ยืมระยะสั้นจากบุคคลและกิจการที่เกี่ยวข้องกัน</t>
  </si>
  <si>
    <t>(ขาดทุน) กำไรจากการวัดมูลค่าสินทรัพย์ทางการเงิน</t>
  </si>
  <si>
    <t xml:space="preserve">    เงินทุนที่ได้รับจากผู้ถือหุ้นและการจัดสรรส่วนทุนให้ผู้ถือหุ้น</t>
  </si>
  <si>
    <t>เงินทดรองจ่ายจากบุคลและกิจการที่เกี่ยวข้องกัน</t>
  </si>
  <si>
    <t>2, 3</t>
  </si>
  <si>
    <t>มูลค่าหุ้นสามัญ</t>
  </si>
  <si>
    <t>ในมูลค่ายุติธรรม</t>
  </si>
  <si>
    <t>2, 11</t>
  </si>
  <si>
    <t>กระแสเงินสดจากกิจกรรมจัดหาเงิน</t>
  </si>
  <si>
    <t>ส่วนของเงินกู้ยืมระยะยาวจากสถาบันการเงินที่ถึง</t>
  </si>
  <si>
    <t xml:space="preserve">    กำหนดชำระภายในหนึ่งปี</t>
  </si>
  <si>
    <t>ส่วนของเงินกู้ยืมระยะยาวจากบุคคลอื่นที่ถึง</t>
  </si>
  <si>
    <t>ส่วนของหนี้สินตามสัญญาเช่าที่ถึงกำหนดชำระ</t>
  </si>
  <si>
    <t xml:space="preserve">    ภายในหนึ่งปี</t>
  </si>
  <si>
    <t>เจ้าหนี้สัญญาโอนสิทธิในการรับรายรับที่ถึง</t>
  </si>
  <si>
    <t>ประมาณการหนี้สินจากการรับประกันการเช่าที่ถึง</t>
  </si>
  <si>
    <t>ประมาณการหนี้สินไม่หมุนเวียนสำหรับ</t>
  </si>
  <si>
    <t xml:space="preserve">    ผลประโยชน์พนักงาน</t>
  </si>
  <si>
    <t>กำไรจากการวัดมูลค่ายุติธรรมเงินลงทุนใน</t>
  </si>
  <si>
    <t xml:space="preserve">    บริษัทร่วมก่อนการซื้อธุรกิจ</t>
  </si>
  <si>
    <t>(ขาดทุน) กำไรจากเงินลงทุนในตราสารทุนที่กำหนดให้</t>
  </si>
  <si>
    <t xml:space="preserve">    วัดมูลค่าด้วยมูลค่ายุติธรรมผ่านกำไรขาดทุนเบ็ดเสร็จอื่น</t>
  </si>
  <si>
    <t>ส่วนแบ่งกำไรขาดทุนเบ็ดเสร็จอื่นของบริษัทร่วมและ</t>
  </si>
  <si>
    <t xml:space="preserve">    การร่วมค้าที่ใช้วิธีส่วนได้เสีย</t>
  </si>
  <si>
    <t>ส่วนแบ่งกำไร (ขาดทุน) ของบริษัทร่วมและการร่วมค้า</t>
  </si>
  <si>
    <t xml:space="preserve">    ที่ใช้วิธีส่วนได้เสีย</t>
  </si>
  <si>
    <t>กำไรจากการวัดมูลค่ายุติธรรมเงินลงทุนในบริษัทร่วม</t>
  </si>
  <si>
    <t xml:space="preserve">    ก่อนการซื้อธุรกิจ</t>
  </si>
  <si>
    <t>ส่วนแบ่งกำไรของบริษัทร่วมและการร่วมค้า</t>
  </si>
  <si>
    <t>ส่วนแบ่งกำไรขาดทุนเบ็ดเสร็จอื่นของบริษัทร่วมและการร่วมค้า</t>
  </si>
  <si>
    <t>กำไรจากเงินลงทุนในตราสารทุนที่กำหนดให้วัดมูลค่าด้วย</t>
  </si>
  <si>
    <t xml:space="preserve">    มูลค่ายุติธรรมผ่านกำไรขาดทุนเบ็ดเสร็จอื่น</t>
  </si>
  <si>
    <t>หนี้สินภาษีเงินได้รอการตัดบัญชี</t>
  </si>
  <si>
    <t>กำไรจากการยกเลิกการรับรู้รายการหนี้สินทางการเงิน</t>
  </si>
  <si>
    <t>การได้มาซึ่งส่วนได้เสียที่ไม่มีอำนาจควบคุมโดยอำนาจควบคุมไม่เปลี่ยนแปลง</t>
  </si>
  <si>
    <t>เงินสดจ่ายจากเงินกู้ยืมระยะยาวจากบุคคลและกิจการอื่น</t>
  </si>
  <si>
    <t>กำไรจากกิจกรรมดำเนินงาน</t>
  </si>
  <si>
    <t xml:space="preserve">      การจัดสรรส่วนทุนให้ผู้ถือหุ้น</t>
  </si>
  <si>
    <t xml:space="preserve">    รวมเงินทุนที่ได้รับจากผู้ถือหุ้นและ</t>
  </si>
  <si>
    <t>8, 13</t>
  </si>
  <si>
    <t>สำหรับงวดเก้าเดือนสิ้นสุด</t>
  </si>
  <si>
    <t>กำไรจากการจำหน่ายเงินลงทุนในบริษัทร่วม</t>
  </si>
  <si>
    <t>กำไรจากการจำหน่ายอาคารและอุปกรณ์</t>
  </si>
  <si>
    <t xml:space="preserve">กระแสเงินสดสุทธิ (ใช้ไปใน) ได้มาจากกิจกรรมดำเนินงาน </t>
  </si>
  <si>
    <t>กระแสเงินสดสุทธิได้มาจาก (ใช้ไปใน) กิจกรรมจัดหาเงิน</t>
  </si>
  <si>
    <t>เงินสดรับจากการจำหน่ายสินทรัพย์ทางการเงินไม่หมุนเวียนอื่น</t>
  </si>
  <si>
    <t>เงินสดจ่ายเพื่อซื้อสินทรัพย์ทางการเงินไม่หมุนเวียนอื่น</t>
  </si>
  <si>
    <t>เงินสดจ่ายเพื่อชำระหุ้นกู้ระยะยาว</t>
  </si>
  <si>
    <t>การเพิ่มขึ้นของสินทรัพย์การเงิน</t>
  </si>
  <si>
    <t>ขาดทุนจากการจำหน่ายสินทรัพย์ทางการเงิน</t>
  </si>
  <si>
    <t>ขาดทุน (กำไร) สุทธิจากเงินลงทุน</t>
  </si>
  <si>
    <t>กระแสเงินสดสุทธิได้มาจาก (ใช้ไปใน) การดำเนินงาน</t>
  </si>
  <si>
    <t>กระแสเงินสดสุทธิ (ใช้ไปใน) ได้มาจากกิจกรรมลงทุน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</si>
</sst>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1" formatCode="_(* #,##0_);_(* \(#,##0\);_(* &quot;-&quot;_);_(@_)"/>
    <numFmt numFmtId="43" formatCode="_(* #,##0.00_);_(* \(#,##0.00\);_(* &quot;-&quot;??_);_(@_)"/>
    <numFmt numFmtId="164" formatCode="_(* #,##0_);_(* \(#,##0\);_(* &quot;-&quot;??_);_(@_)"/>
    <numFmt numFmtId="165" formatCode="\-"/>
    <numFmt numFmtId="166" formatCode="_(* #,##0.000_);_(* \(#,##0.000\);_(* &quot;-&quot;???_);_(@_)"/>
    <numFmt numFmtId="167" formatCode="_(* #,##0_);_(* \(#,##0\);_(* &quot;-&quot;???_);_(@_)"/>
    <numFmt numFmtId="168" formatCode="#,##0;\(#,##0\)"/>
    <numFmt numFmtId="169" formatCode="_ * #,##0.00_ ;_ * \-#,##0.00_ ;_ * &quot;-&quot;??_ ;_ @_ "/>
    <numFmt numFmtId="170" formatCode="* \(#,##0\);* #,##0_);&quot;-&quot;??_);@"/>
    <numFmt numFmtId="171" formatCode="* #,##0_);* \(#,##0\);&quot;-&quot;??_);@"/>
    <numFmt numFmtId="172" formatCode="0.0000%"/>
    <numFmt numFmtId="173" formatCode="_(* #,##0.00_);_(* \(#,##0.00\);_(* &quot;-&quot;_);_(@_)"/>
    <numFmt numFmtId="174" formatCode="_(* #,##0.0_);_(* \(#,##0.0\);_(* &quot;-&quot;??_);_(@_)"/>
    <numFmt numFmtId="175" formatCode="_(* #,##0.000_);_(* \(#,##0.000\);_(* &quot;-&quot;??_);_(@_)"/>
  </numFmts>
  <fonts count="38">
    <font>
      <sz val="14"/>
      <name val="AngsanaUPC"/>
    </font>
    <font>
      <sz val="14"/>
      <name val="Angsana New"/>
      <family val="1"/>
    </font>
    <font>
      <b/>
      <sz val="14"/>
      <name val="Angsana New"/>
      <family val="1"/>
    </font>
    <font>
      <sz val="14"/>
      <name val="AngsanaUPC"/>
      <family val="1"/>
    </font>
    <font>
      <sz val="10"/>
      <name val="Arial"/>
      <family val="2"/>
    </font>
    <font>
      <sz val="8"/>
      <name val="AngsanaUPC"/>
      <family val="1"/>
    </font>
    <font>
      <sz val="10"/>
      <name val="ApFont"/>
    </font>
    <font>
      <sz val="14"/>
      <name val="Angsana New"/>
      <family val="1"/>
      <charset val="222"/>
    </font>
    <font>
      <sz val="10"/>
      <name val="Times New Roman"/>
      <family val="1"/>
    </font>
    <font>
      <sz val="7"/>
      <name val="Small Fonts"/>
      <family val="2"/>
    </font>
    <font>
      <b/>
      <sz val="17"/>
      <name val="Angsana New"/>
      <family val="1"/>
    </font>
    <font>
      <b/>
      <sz val="14"/>
      <name val="AngsanaUPC"/>
      <family val="1"/>
    </font>
    <font>
      <i/>
      <sz val="14"/>
      <name val="Angsana New"/>
      <family val="1"/>
    </font>
    <font>
      <b/>
      <sz val="16"/>
      <name val="Angsana New"/>
      <family val="1"/>
    </font>
    <font>
      <sz val="16"/>
      <name val="Angsana New"/>
      <family val="1"/>
    </font>
    <font>
      <b/>
      <sz val="15"/>
      <name val="Angsana New"/>
      <family val="1"/>
    </font>
    <font>
      <sz val="15"/>
      <name val="Angsana New"/>
      <family val="1"/>
    </font>
    <font>
      <i/>
      <sz val="15"/>
      <name val="Angsana New"/>
      <family val="1"/>
    </font>
    <font>
      <b/>
      <i/>
      <sz val="15"/>
      <name val="Angsana New"/>
      <family val="1"/>
    </font>
    <font>
      <b/>
      <i/>
      <sz val="14"/>
      <name val="Angsana New"/>
      <family val="1"/>
    </font>
    <font>
      <sz val="16"/>
      <name val="Arial"/>
      <family val="2"/>
    </font>
    <font>
      <sz val="15"/>
      <name val="Arial"/>
      <family val="2"/>
    </font>
    <font>
      <sz val="11"/>
      <color theme="1"/>
      <name val="Calibri"/>
      <family val="2"/>
      <scheme val="minor"/>
    </font>
    <font>
      <sz val="11"/>
      <color theme="1"/>
      <name val="Calibri"/>
      <family val="2"/>
      <charset val="222"/>
      <scheme val="minor"/>
    </font>
    <font>
      <sz val="14"/>
      <color theme="1"/>
      <name val="Angsana New"/>
      <family val="1"/>
    </font>
    <font>
      <sz val="15"/>
      <color theme="1"/>
      <name val="Angsana New"/>
      <family val="1"/>
    </font>
    <font>
      <sz val="16"/>
      <color theme="1"/>
      <name val="Angsana New"/>
      <family val="1"/>
    </font>
    <font>
      <b/>
      <sz val="15"/>
      <color theme="1"/>
      <name val="Angsana New"/>
      <family val="1"/>
    </font>
    <font>
      <sz val="15"/>
      <color theme="0"/>
      <name val="Angsana New"/>
      <family val="1"/>
    </font>
    <font>
      <i/>
      <sz val="15"/>
      <color theme="1"/>
      <name val="Angsana New"/>
      <family val="1"/>
    </font>
    <font>
      <b/>
      <i/>
      <sz val="15"/>
      <color theme="1"/>
      <name val="Angsana New"/>
      <family val="1"/>
    </font>
    <font>
      <i/>
      <sz val="14"/>
      <color theme="1"/>
      <name val="Angsana New"/>
      <family val="1"/>
    </font>
    <font>
      <b/>
      <sz val="16"/>
      <color theme="1"/>
      <name val="Angsana New"/>
      <family val="1"/>
    </font>
    <font>
      <sz val="14"/>
      <name val="AngsanaUPC"/>
      <family val="1"/>
    </font>
    <font>
      <sz val="15"/>
      <name val="AngsanaUPC"/>
      <family val="1"/>
    </font>
    <font>
      <b/>
      <sz val="16"/>
      <color theme="0"/>
      <name val="Angsana New"/>
      <family val="1"/>
    </font>
    <font>
      <b/>
      <sz val="15"/>
      <color theme="0"/>
      <name val="Angsana New"/>
      <family val="1"/>
    </font>
    <font>
      <sz val="14"/>
      <color theme="0"/>
      <name val="Angsana New"/>
      <family val="1"/>
    </font>
  </fonts>
  <fills count="2">
    <fill>
      <patternFill patternType="none"/>
    </fill>
    <fill>
      <patternFill patternType="gray125"/>
    </fill>
  </fills>
  <borders count="10">
    <border>
      <left/>
      <right/>
      <top/>
      <bottom/>
      <diagonal/>
    </border>
    <border>
      <left/>
      <right/>
      <top style="thin">
        <color indexed="64"/>
      </top>
      <bottom/>
      <diagonal/>
    </border>
    <border>
      <left/>
      <right/>
      <top style="thin">
        <color indexed="64"/>
      </top>
      <bottom style="double">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bottom style="thin">
        <color rgb="FF000000"/>
      </bottom>
      <diagonal/>
    </border>
  </borders>
  <cellStyleXfs count="41">
    <xf numFmtId="0" fontId="0" fillId="0" borderId="0"/>
    <xf numFmtId="43" fontId="3" fillId="0" borderId="0" applyFont="0" applyFill="0" applyBorder="0" applyAlignment="0" applyProtection="0"/>
    <xf numFmtId="43" fontId="3" fillId="0" borderId="0" applyFont="0" applyFill="0" applyBorder="0" applyAlignment="0" applyProtection="0"/>
    <xf numFmtId="43" fontId="4"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 fontId="6" fillId="0" borderId="0" applyFont="0" applyFill="0" applyBorder="0" applyAlignment="0" applyProtection="0"/>
    <xf numFmtId="43" fontId="4" fillId="0" borderId="0" applyFont="0" applyFill="0" applyBorder="0" applyAlignment="0" applyProtection="0"/>
    <xf numFmtId="169" fontId="8" fillId="0" borderId="0" applyFont="0" applyFill="0" applyBorder="0" applyAlignment="0" applyProtection="0"/>
    <xf numFmtId="4" fontId="6" fillId="0" borderId="0" applyFont="0" applyFill="0" applyBorder="0" applyAlignment="0" applyProtection="0"/>
    <xf numFmtId="170" fontId="8" fillId="0" borderId="0" applyFill="0" applyBorder="0" applyProtection="0"/>
    <xf numFmtId="170" fontId="8" fillId="0" borderId="1" applyFill="0" applyProtection="0"/>
    <xf numFmtId="170" fontId="8" fillId="0" borderId="2" applyFill="0" applyProtection="0"/>
    <xf numFmtId="171" fontId="8" fillId="0" borderId="0" applyFill="0" applyBorder="0" applyProtection="0"/>
    <xf numFmtId="171" fontId="8" fillId="0" borderId="1" applyFill="0" applyProtection="0"/>
    <xf numFmtId="171" fontId="8" fillId="0" borderId="2" applyFill="0" applyProtection="0"/>
    <xf numFmtId="37" fontId="9" fillId="0" borderId="0"/>
    <xf numFmtId="0" fontId="3" fillId="0" borderId="0"/>
    <xf numFmtId="0" fontId="3" fillId="0" borderId="0"/>
    <xf numFmtId="0" fontId="7" fillId="0" borderId="0"/>
    <xf numFmtId="0" fontId="3" fillId="0" borderId="0"/>
    <xf numFmtId="0" fontId="3" fillId="0" borderId="0"/>
    <xf numFmtId="0" fontId="3" fillId="0" borderId="0"/>
    <xf numFmtId="0" fontId="4" fillId="0" borderId="0"/>
    <xf numFmtId="0" fontId="4" fillId="0" borderId="0"/>
    <xf numFmtId="0" fontId="22" fillId="0" borderId="0"/>
    <xf numFmtId="0" fontId="4" fillId="0" borderId="0"/>
    <xf numFmtId="0" fontId="3" fillId="0" borderId="0"/>
    <xf numFmtId="0" fontId="3" fillId="0" borderId="0"/>
    <xf numFmtId="0"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3" fillId="0" borderId="0"/>
    <xf numFmtId="9" fontId="33" fillId="0" borderId="0" applyFont="0" applyFill="0" applyBorder="0" applyAlignment="0" applyProtection="0"/>
    <xf numFmtId="0" fontId="16" fillId="0" borderId="0"/>
    <xf numFmtId="9" fontId="3" fillId="0" borderId="0" applyFont="0" applyFill="0" applyBorder="0" applyAlignment="0" applyProtection="0"/>
  </cellStyleXfs>
  <cellXfs count="291">
    <xf numFmtId="0" fontId="0" fillId="0" borderId="0" xfId="0"/>
    <xf numFmtId="0" fontId="11" fillId="0" borderId="0" xfId="0" applyFont="1" applyAlignment="1">
      <alignment vertical="top" wrapText="1"/>
    </xf>
    <xf numFmtId="0" fontId="0" fillId="0" borderId="0" xfId="0"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11" fillId="0" borderId="0" xfId="0" applyFont="1" applyAlignment="1">
      <alignment horizontal="center" vertical="top" wrapText="1"/>
    </xf>
    <xf numFmtId="0" fontId="0" fillId="0" borderId="0" xfId="0"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0" fontId="1" fillId="0" borderId="0" xfId="0" applyFont="1" applyAlignment="1">
      <alignment horizontal="center"/>
    </xf>
    <xf numFmtId="2" fontId="1" fillId="0" borderId="0" xfId="0" applyNumberFormat="1" applyFont="1" applyAlignment="1">
      <alignment horizontal="center" wrapText="1"/>
    </xf>
    <xf numFmtId="0" fontId="15" fillId="0" borderId="0" xfId="22" applyFont="1" applyAlignment="1">
      <alignment horizontal="left"/>
    </xf>
    <xf numFmtId="0" fontId="16" fillId="0" borderId="0" xfId="22" applyFont="1" applyAlignment="1">
      <alignment horizontal="left"/>
    </xf>
    <xf numFmtId="164" fontId="25" fillId="0" borderId="6" xfId="1" applyNumberFormat="1" applyFont="1" applyFill="1" applyBorder="1" applyAlignment="1"/>
    <xf numFmtId="0" fontId="2" fillId="0" borderId="0" xfId="0" applyFont="1" applyAlignment="1">
      <alignment horizontal="left"/>
    </xf>
    <xf numFmtId="0" fontId="1" fillId="0" borderId="0" xfId="0" applyFont="1" applyAlignment="1">
      <alignment horizontal="left"/>
    </xf>
    <xf numFmtId="0" fontId="19" fillId="0" borderId="0" xfId="0" applyFont="1" applyAlignment="1">
      <alignment horizontal="left"/>
    </xf>
    <xf numFmtId="0" fontId="1" fillId="0" borderId="0" xfId="39" applyFont="1" applyAlignment="1">
      <alignment horizontal="center"/>
    </xf>
    <xf numFmtId="164" fontId="16" fillId="0" borderId="0" xfId="3" applyNumberFormat="1" applyFont="1" applyFill="1" applyAlignment="1">
      <alignment horizontal="right"/>
    </xf>
    <xf numFmtId="164" fontId="16" fillId="0" borderId="0" xfId="3" applyNumberFormat="1" applyFont="1" applyFill="1" applyAlignment="1"/>
    <xf numFmtId="0" fontId="16" fillId="0" borderId="0" xfId="22" applyFont="1" applyAlignment="1">
      <alignment horizontal="center" wrapText="1"/>
    </xf>
    <xf numFmtId="0" fontId="15" fillId="0" borderId="0" xfId="0" applyFont="1" applyAlignment="1">
      <alignment horizontal="left"/>
    </xf>
    <xf numFmtId="0" fontId="18" fillId="0" borderId="0" xfId="0" applyFont="1" applyAlignment="1">
      <alignment horizontal="left"/>
    </xf>
    <xf numFmtId="0" fontId="13" fillId="0" borderId="0" xfId="22" applyFont="1" applyAlignment="1"/>
    <xf numFmtId="0" fontId="13" fillId="0" borderId="0" xfId="22" applyFont="1" applyAlignment="1">
      <alignment horizontal="center"/>
    </xf>
    <xf numFmtId="0" fontId="35" fillId="0" borderId="0" xfId="22" applyFont="1" applyAlignment="1"/>
    <xf numFmtId="0" fontId="26" fillId="0" borderId="0" xfId="0" applyFont="1" applyAlignment="1"/>
    <xf numFmtId="0" fontId="32" fillId="0" borderId="0" xfId="0" applyFont="1" applyAlignment="1"/>
    <xf numFmtId="0" fontId="32" fillId="0" borderId="0" xfId="0" applyFont="1" applyAlignment="1">
      <alignment horizontal="center"/>
    </xf>
    <xf numFmtId="0" fontId="35" fillId="0" borderId="0" xfId="0" applyFont="1" applyAlignment="1"/>
    <xf numFmtId="0" fontId="27" fillId="0" borderId="0" xfId="0" applyFont="1" applyAlignment="1"/>
    <xf numFmtId="0" fontId="25" fillId="0" borderId="0" xfId="0" applyFont="1" applyAlignment="1">
      <alignment horizontal="center"/>
    </xf>
    <xf numFmtId="0" fontId="25" fillId="0" borderId="0" xfId="0" applyFont="1" applyAlignment="1"/>
    <xf numFmtId="0" fontId="29" fillId="0" borderId="0" xfId="0" applyFont="1" applyAlignment="1">
      <alignment horizontal="center"/>
    </xf>
    <xf numFmtId="0" fontId="28" fillId="0" borderId="0" xfId="0" applyFont="1" applyAlignment="1">
      <alignment horizontal="center"/>
    </xf>
    <xf numFmtId="0" fontId="17" fillId="0" borderId="0" xfId="17" applyFont="1" applyAlignment="1">
      <alignment horizontal="center"/>
    </xf>
    <xf numFmtId="0" fontId="28" fillId="0" borderId="0" xfId="0" applyFont="1" applyAlignment="1"/>
    <xf numFmtId="0" fontId="16" fillId="0" borderId="0" xfId="17" applyFont="1" applyAlignment="1">
      <alignment horizontal="center"/>
    </xf>
    <xf numFmtId="0" fontId="29" fillId="0" borderId="0" xfId="0" applyFont="1" applyAlignment="1"/>
    <xf numFmtId="0" fontId="30" fillId="0" borderId="0" xfId="0" applyFont="1" applyAlignment="1"/>
    <xf numFmtId="37" fontId="28" fillId="0" borderId="0" xfId="0" applyNumberFormat="1" applyFont="1" applyAlignment="1"/>
    <xf numFmtId="37" fontId="25" fillId="0" borderId="0" xfId="0" applyNumberFormat="1" applyFont="1" applyAlignment="1"/>
    <xf numFmtId="0" fontId="25" fillId="0" borderId="0" xfId="17" applyFont="1" applyAlignment="1"/>
    <xf numFmtId="0" fontId="29" fillId="0" borderId="0" xfId="17" applyFont="1" applyAlignment="1">
      <alignment horizontal="center"/>
    </xf>
    <xf numFmtId="164" fontId="25" fillId="0" borderId="0" xfId="1" applyNumberFormat="1" applyFont="1" applyFill="1" applyBorder="1" applyAlignment="1"/>
    <xf numFmtId="41" fontId="25" fillId="0" borderId="0" xfId="1" applyNumberFormat="1" applyFont="1" applyFill="1" applyAlignment="1"/>
    <xf numFmtId="41" fontId="28" fillId="0" borderId="0" xfId="1" applyNumberFormat="1" applyFont="1" applyFill="1" applyAlignment="1"/>
    <xf numFmtId="164" fontId="15" fillId="0" borderId="7" xfId="1" applyNumberFormat="1" applyFont="1" applyFill="1" applyBorder="1" applyAlignment="1"/>
    <xf numFmtId="41" fontId="27" fillId="0" borderId="0" xfId="1" applyNumberFormat="1" applyFont="1" applyFill="1" applyBorder="1" applyAlignment="1"/>
    <xf numFmtId="167" fontId="27" fillId="0" borderId="7" xfId="1" applyNumberFormat="1" applyFont="1" applyFill="1" applyBorder="1" applyAlignment="1">
      <alignment horizontal="center"/>
    </xf>
    <xf numFmtId="41" fontId="36" fillId="0" borderId="0" xfId="1" applyNumberFormat="1" applyFont="1" applyFill="1" applyBorder="1" applyAlignment="1"/>
    <xf numFmtId="0" fontId="27" fillId="0" borderId="0" xfId="0" applyFont="1" applyAlignment="1">
      <alignment horizontal="left"/>
    </xf>
    <xf numFmtId="41" fontId="25" fillId="0" borderId="0" xfId="1" applyNumberFormat="1" applyFont="1" applyFill="1" applyBorder="1" applyAlignment="1"/>
    <xf numFmtId="41" fontId="28" fillId="0" borderId="0" xfId="1" applyNumberFormat="1" applyFont="1" applyFill="1" applyBorder="1" applyAlignment="1"/>
    <xf numFmtId="0" fontId="29" fillId="0" borderId="0" xfId="0" applyFont="1" applyAlignment="1">
      <alignment horizontal="left"/>
    </xf>
    <xf numFmtId="41" fontId="27" fillId="0" borderId="0" xfId="1" applyNumberFormat="1" applyFont="1" applyFill="1" applyAlignment="1"/>
    <xf numFmtId="41" fontId="25" fillId="0" borderId="1" xfId="1" applyNumberFormat="1" applyFont="1" applyFill="1" applyBorder="1" applyAlignment="1">
      <alignment horizontal="right"/>
    </xf>
    <xf numFmtId="0" fontId="15" fillId="0" borderId="0" xfId="17" applyFont="1" applyAlignment="1"/>
    <xf numFmtId="164" fontId="15" fillId="0" borderId="0" xfId="1" applyNumberFormat="1" applyFont="1" applyFill="1" applyBorder="1" applyAlignment="1"/>
    <xf numFmtId="41" fontId="15" fillId="0" borderId="0" xfId="1" applyNumberFormat="1" applyFont="1" applyFill="1" applyBorder="1" applyAlignment="1">
      <alignment horizontal="right"/>
    </xf>
    <xf numFmtId="41" fontId="25" fillId="0" borderId="0" xfId="1" applyNumberFormat="1" applyFont="1" applyFill="1" applyAlignment="1">
      <alignment horizontal="right"/>
    </xf>
    <xf numFmtId="0" fontId="16" fillId="0" borderId="0" xfId="17" applyFont="1" applyAlignment="1"/>
    <xf numFmtId="41" fontId="25" fillId="0" borderId="0" xfId="1" applyNumberFormat="1" applyFont="1" applyFill="1" applyBorder="1" applyAlignment="1">
      <alignment horizontal="right"/>
    </xf>
    <xf numFmtId="41" fontId="28" fillId="0" borderId="0" xfId="1" applyNumberFormat="1" applyFont="1" applyFill="1" applyBorder="1" applyAlignment="1">
      <alignment horizontal="right"/>
    </xf>
    <xf numFmtId="164" fontId="25" fillId="0" borderId="0" xfId="1" applyNumberFormat="1" applyFont="1" applyFill="1" applyBorder="1" applyAlignment="1">
      <alignment horizontal="right"/>
    </xf>
    <xf numFmtId="164" fontId="27" fillId="0" borderId="1" xfId="1" applyNumberFormat="1" applyFont="1" applyFill="1" applyBorder="1" applyAlignment="1"/>
    <xf numFmtId="43" fontId="25" fillId="0" borderId="0" xfId="1" applyFont="1" applyFill="1" applyBorder="1" applyAlignment="1"/>
    <xf numFmtId="43" fontId="28" fillId="0" borderId="0" xfId="1" applyFont="1" applyFill="1" applyBorder="1" applyAlignment="1"/>
    <xf numFmtId="164" fontId="25" fillId="0" borderId="6" xfId="1" applyNumberFormat="1" applyFont="1" applyFill="1" applyBorder="1" applyAlignment="1">
      <alignment horizontal="right"/>
    </xf>
    <xf numFmtId="164" fontId="27" fillId="0" borderId="6" xfId="1" applyNumberFormat="1" applyFont="1" applyFill="1" applyBorder="1" applyAlignment="1">
      <alignment horizontal="center"/>
    </xf>
    <xf numFmtId="41" fontId="27" fillId="0" borderId="0" xfId="1" applyNumberFormat="1" applyFont="1" applyFill="1" applyBorder="1" applyAlignment="1">
      <alignment horizontal="right"/>
    </xf>
    <xf numFmtId="41" fontId="36" fillId="0" borderId="0" xfId="1" applyNumberFormat="1" applyFont="1" applyFill="1" applyBorder="1" applyAlignment="1">
      <alignment horizontal="right"/>
    </xf>
    <xf numFmtId="164" fontId="27" fillId="0" borderId="7" xfId="1" applyNumberFormat="1" applyFont="1" applyFill="1" applyBorder="1" applyAlignment="1">
      <alignment horizontal="center"/>
    </xf>
    <xf numFmtId="43" fontId="25" fillId="0" borderId="0" xfId="1" applyFont="1" applyFill="1" applyAlignment="1"/>
    <xf numFmtId="164" fontId="25" fillId="0" borderId="0" xfId="0" applyNumberFormat="1" applyFont="1" applyAlignment="1"/>
    <xf numFmtId="0" fontId="30" fillId="0" borderId="0" xfId="17" applyFont="1" applyAlignment="1">
      <alignment horizontal="left"/>
    </xf>
    <xf numFmtId="164" fontId="28" fillId="0" borderId="0" xfId="0" applyNumberFormat="1" applyFont="1" applyAlignment="1"/>
    <xf numFmtId="41" fontId="25" fillId="0" borderId="0" xfId="1" applyNumberFormat="1" applyFont="1" applyFill="1" applyAlignment="1">
      <alignment horizontal="center"/>
    </xf>
    <xf numFmtId="41" fontId="25" fillId="0" borderId="0" xfId="1" applyNumberFormat="1" applyFont="1" applyFill="1" applyBorder="1" applyAlignment="1">
      <alignment horizontal="center"/>
    </xf>
    <xf numFmtId="164" fontId="16" fillId="0" borderId="6" xfId="1" applyNumberFormat="1" applyFont="1" applyFill="1" applyBorder="1" applyAlignment="1"/>
    <xf numFmtId="164" fontId="15" fillId="0" borderId="6" xfId="1" applyNumberFormat="1" applyFont="1" applyFill="1" applyBorder="1" applyAlignment="1"/>
    <xf numFmtId="167" fontId="27" fillId="0" borderId="6" xfId="1" applyNumberFormat="1" applyFont="1" applyFill="1" applyBorder="1" applyAlignment="1">
      <alignment horizontal="center"/>
    </xf>
    <xf numFmtId="41" fontId="36" fillId="0" borderId="0" xfId="1" applyNumberFormat="1" applyFont="1" applyFill="1" applyAlignment="1"/>
    <xf numFmtId="0" fontId="25" fillId="0" borderId="0" xfId="17" applyFont="1" applyAlignment="1">
      <alignment horizontal="left"/>
    </xf>
    <xf numFmtId="165" fontId="25" fillId="0" borderId="0" xfId="1" applyNumberFormat="1" applyFont="1" applyFill="1" applyAlignment="1">
      <alignment horizontal="center"/>
    </xf>
    <xf numFmtId="164" fontId="16" fillId="0" borderId="0" xfId="1" applyNumberFormat="1" applyFont="1" applyFill="1" applyBorder="1" applyAlignment="1"/>
    <xf numFmtId="43" fontId="25" fillId="0" borderId="6" xfId="1" applyFont="1" applyFill="1" applyBorder="1" applyAlignment="1">
      <alignment horizontal="center"/>
    </xf>
    <xf numFmtId="0" fontId="27" fillId="0" borderId="0" xfId="17" applyFont="1" applyAlignment="1"/>
    <xf numFmtId="0" fontId="25" fillId="0" borderId="0" xfId="17" applyFont="1" applyAlignment="1">
      <alignment horizontal="center"/>
    </xf>
    <xf numFmtId="164" fontId="27" fillId="0" borderId="2" xfId="1" applyNumberFormat="1" applyFont="1" applyFill="1" applyBorder="1" applyAlignment="1">
      <alignment horizontal="center"/>
    </xf>
    <xf numFmtId="164" fontId="27" fillId="0" borderId="0" xfId="1" applyNumberFormat="1" applyFont="1" applyFill="1" applyBorder="1" applyAlignment="1">
      <alignment horizontal="right"/>
    </xf>
    <xf numFmtId="164" fontId="30" fillId="0" borderId="0" xfId="0" applyNumberFormat="1" applyFont="1" applyAlignment="1">
      <alignment horizontal="center"/>
    </xf>
    <xf numFmtId="0" fontId="30" fillId="0" borderId="0" xfId="0" applyFont="1" applyAlignment="1">
      <alignment horizontal="center"/>
    </xf>
    <xf numFmtId="41" fontId="27" fillId="0" borderId="0" xfId="1" applyNumberFormat="1" applyFont="1" applyFill="1" applyBorder="1" applyAlignment="1">
      <alignment horizontal="center"/>
    </xf>
    <xf numFmtId="167" fontId="27" fillId="0" borderId="0" xfId="1" applyNumberFormat="1" applyFont="1" applyFill="1" applyBorder="1" applyAlignment="1">
      <alignment horizontal="center"/>
    </xf>
    <xf numFmtId="164" fontId="25" fillId="0" borderId="0" xfId="1" applyNumberFormat="1" applyFont="1" applyFill="1" applyBorder="1" applyAlignment="1">
      <alignment horizontal="center"/>
    </xf>
    <xf numFmtId="164" fontId="28" fillId="0" borderId="0" xfId="1" applyNumberFormat="1" applyFont="1" applyFill="1" applyBorder="1" applyAlignment="1">
      <alignment horizontal="center"/>
    </xf>
    <xf numFmtId="164" fontId="36" fillId="0" borderId="0" xfId="1" applyNumberFormat="1" applyFont="1" applyFill="1" applyBorder="1" applyAlignment="1">
      <alignment horizontal="right"/>
    </xf>
    <xf numFmtId="41" fontId="36" fillId="0" borderId="0" xfId="1" applyNumberFormat="1" applyFont="1" applyFill="1" applyBorder="1" applyAlignment="1">
      <alignment horizontal="center"/>
    </xf>
    <xf numFmtId="43" fontId="25" fillId="0" borderId="0" xfId="1" applyFont="1" applyFill="1" applyBorder="1" applyAlignment="1">
      <alignment horizontal="center"/>
    </xf>
    <xf numFmtId="43" fontId="27" fillId="0" borderId="8" xfId="1" applyFont="1" applyFill="1" applyBorder="1" applyAlignment="1"/>
    <xf numFmtId="43" fontId="27" fillId="0" borderId="0" xfId="1" applyFont="1" applyFill="1" applyBorder="1" applyAlignment="1"/>
    <xf numFmtId="173" fontId="36" fillId="0" borderId="0" xfId="1" applyNumberFormat="1" applyFont="1" applyFill="1" applyAlignment="1"/>
    <xf numFmtId="173" fontId="27" fillId="0" borderId="0" xfId="1" applyNumberFormat="1" applyFont="1" applyFill="1" applyAlignment="1"/>
    <xf numFmtId="0" fontId="30" fillId="0" borderId="0" xfId="17" applyFont="1" applyAlignment="1">
      <alignment horizontal="center"/>
    </xf>
    <xf numFmtId="0" fontId="30" fillId="0" borderId="0" xfId="17" applyFont="1" applyAlignment="1"/>
    <xf numFmtId="41" fontId="16" fillId="0" borderId="0" xfId="1" applyNumberFormat="1" applyFont="1" applyFill="1" applyAlignment="1"/>
    <xf numFmtId="173" fontId="25" fillId="0" borderId="0" xfId="1" applyNumberFormat="1" applyFont="1" applyFill="1" applyAlignment="1"/>
    <xf numFmtId="0" fontId="31" fillId="0" borderId="0" xfId="0" applyFont="1" applyAlignment="1">
      <alignment horizontal="center"/>
    </xf>
    <xf numFmtId="0" fontId="31" fillId="0" borderId="0" xfId="0" applyFont="1" applyAlignment="1"/>
    <xf numFmtId="164" fontId="24" fillId="0" borderId="0" xfId="0" applyNumberFormat="1" applyFont="1" applyAlignment="1"/>
    <xf numFmtId="0" fontId="24" fillId="0" borderId="0" xfId="0" applyFont="1" applyAlignment="1"/>
    <xf numFmtId="0" fontId="37" fillId="0" borderId="0" xfId="0" applyFont="1" applyAlignment="1"/>
    <xf numFmtId="0" fontId="13" fillId="0" borderId="0" xfId="17" applyFont="1" applyAlignment="1"/>
    <xf numFmtId="0" fontId="14" fillId="0" borderId="0" xfId="17" applyFont="1" applyAlignment="1"/>
    <xf numFmtId="0" fontId="17" fillId="0" borderId="0" xfId="17" applyFont="1" applyAlignment="1"/>
    <xf numFmtId="0" fontId="15" fillId="0" borderId="0" xfId="17" applyFont="1" applyAlignment="1">
      <alignment horizontal="left"/>
    </xf>
    <xf numFmtId="0" fontId="18" fillId="0" borderId="0" xfId="17" applyFont="1" applyAlignment="1">
      <alignment horizontal="center"/>
    </xf>
    <xf numFmtId="0" fontId="18" fillId="0" borderId="0" xfId="17" applyFont="1" applyAlignment="1"/>
    <xf numFmtId="37" fontId="16" fillId="0" borderId="0" xfId="17" applyNumberFormat="1" applyFont="1" applyAlignment="1"/>
    <xf numFmtId="164" fontId="16" fillId="0" borderId="0" xfId="1" applyNumberFormat="1" applyFont="1" applyFill="1" applyAlignment="1">
      <alignment horizontal="right"/>
    </xf>
    <xf numFmtId="164" fontId="16" fillId="0" borderId="0" xfId="1" applyNumberFormat="1" applyFont="1" applyFill="1" applyBorder="1" applyAlignment="1">
      <alignment horizontal="right"/>
    </xf>
    <xf numFmtId="0" fontId="17" fillId="0" borderId="0" xfId="18" applyFont="1" applyAlignment="1">
      <alignment horizontal="center"/>
    </xf>
    <xf numFmtId="0" fontId="16" fillId="0" borderId="0" xfId="17" applyFont="1" applyAlignment="1">
      <alignment horizontal="left"/>
    </xf>
    <xf numFmtId="0" fontId="15" fillId="0" borderId="0" xfId="17" applyFont="1" applyAlignment="1">
      <alignment horizontal="center"/>
    </xf>
    <xf numFmtId="164" fontId="15" fillId="0" borderId="7" xfId="1" applyNumberFormat="1" applyFont="1" applyFill="1" applyBorder="1" applyAlignment="1">
      <alignment horizontal="right"/>
    </xf>
    <xf numFmtId="164" fontId="15" fillId="0" borderId="0" xfId="1" applyNumberFormat="1" applyFont="1" applyFill="1" applyAlignment="1">
      <alignment horizontal="right"/>
    </xf>
    <xf numFmtId="164" fontId="16" fillId="0" borderId="0" xfId="1" applyNumberFormat="1" applyFont="1" applyFill="1" applyAlignment="1"/>
    <xf numFmtId="164" fontId="16" fillId="0" borderId="0" xfId="1" applyNumberFormat="1" applyFont="1" applyFill="1" applyAlignment="1">
      <alignment horizontal="left"/>
    </xf>
    <xf numFmtId="165" fontId="16" fillId="0" borderId="0" xfId="1" applyNumberFormat="1" applyFont="1" applyFill="1" applyAlignment="1">
      <alignment horizontal="center"/>
    </xf>
    <xf numFmtId="164" fontId="15" fillId="0" borderId="0" xfId="1" applyNumberFormat="1" applyFont="1" applyFill="1" applyAlignment="1"/>
    <xf numFmtId="164" fontId="15" fillId="0" borderId="8" xfId="1" applyNumberFormat="1" applyFont="1" applyFill="1" applyBorder="1" applyAlignment="1"/>
    <xf numFmtId="164" fontId="16" fillId="0" borderId="0" xfId="17" applyNumberFormat="1" applyFont="1" applyAlignment="1"/>
    <xf numFmtId="37" fontId="16" fillId="0" borderId="0" xfId="17" applyNumberFormat="1" applyFont="1" applyAlignment="1">
      <alignment horizontal="right"/>
    </xf>
    <xf numFmtId="164" fontId="16" fillId="0" borderId="0" xfId="1" applyNumberFormat="1" applyFont="1" applyFill="1" applyAlignment="1">
      <alignment horizontal="center"/>
    </xf>
    <xf numFmtId="0" fontId="16" fillId="0" borderId="0" xfId="22" applyFont="1" applyAlignment="1"/>
    <xf numFmtId="0" fontId="16" fillId="0" borderId="0" xfId="22" applyFont="1" applyAlignment="1">
      <alignment horizontal="center"/>
    </xf>
    <xf numFmtId="0" fontId="17" fillId="0" borderId="0" xfId="22" applyFont="1" applyAlignment="1">
      <alignment horizontal="center"/>
    </xf>
    <xf numFmtId="164" fontId="15" fillId="0" borderId="7" xfId="1" applyNumberFormat="1" applyFont="1" applyFill="1" applyBorder="1" applyAlignment="1">
      <alignment horizontal="center"/>
    </xf>
    <xf numFmtId="164" fontId="15" fillId="0" borderId="0" xfId="1" applyNumberFormat="1" applyFont="1" applyFill="1" applyBorder="1" applyAlignment="1">
      <alignment horizontal="center"/>
    </xf>
    <xf numFmtId="43" fontId="17" fillId="0" borderId="0" xfId="1" applyFont="1" applyFill="1" applyAlignment="1">
      <alignment horizontal="center"/>
    </xf>
    <xf numFmtId="43" fontId="16" fillId="0" borderId="0" xfId="1" applyFont="1" applyFill="1" applyAlignment="1">
      <alignment horizontal="right"/>
    </xf>
    <xf numFmtId="0" fontId="16" fillId="0" borderId="0" xfId="23" applyFont="1" applyAlignment="1"/>
    <xf numFmtId="167" fontId="16" fillId="0" borderId="0" xfId="17" applyNumberFormat="1" applyFont="1" applyAlignment="1">
      <alignment horizontal="right"/>
    </xf>
    <xf numFmtId="164" fontId="15" fillId="0" borderId="6" xfId="1" applyNumberFormat="1" applyFont="1" applyFill="1" applyBorder="1" applyAlignment="1">
      <alignment horizontal="center"/>
    </xf>
    <xf numFmtId="37" fontId="17" fillId="0" borderId="0" xfId="17" applyNumberFormat="1" applyFont="1" applyAlignment="1">
      <alignment horizontal="center"/>
    </xf>
    <xf numFmtId="172" fontId="17" fillId="0" borderId="0" xfId="38" applyNumberFormat="1" applyFont="1" applyFill="1" applyAlignment="1">
      <alignment horizontal="center"/>
    </xf>
    <xf numFmtId="164" fontId="16" fillId="0" borderId="8" xfId="1" applyNumberFormat="1" applyFont="1" applyFill="1" applyBorder="1" applyAlignment="1"/>
    <xf numFmtId="164" fontId="15" fillId="0" borderId="1" xfId="1" applyNumberFormat="1" applyFont="1" applyFill="1" applyBorder="1" applyAlignment="1"/>
    <xf numFmtId="164" fontId="26" fillId="0" borderId="0" xfId="1" applyNumberFormat="1" applyFont="1" applyFill="1" applyAlignment="1"/>
    <xf numFmtId="164" fontId="27" fillId="0" borderId="0" xfId="1" applyNumberFormat="1" applyFont="1" applyFill="1" applyAlignment="1">
      <alignment horizontal="center"/>
    </xf>
    <xf numFmtId="164" fontId="25" fillId="0" borderId="0" xfId="1" applyNumberFormat="1" applyFont="1" applyFill="1" applyAlignment="1"/>
    <xf numFmtId="174" fontId="25" fillId="0" borderId="0" xfId="1" applyNumberFormat="1" applyFont="1" applyFill="1" applyBorder="1" applyAlignment="1">
      <alignment horizontal="right"/>
    </xf>
    <xf numFmtId="164" fontId="27" fillId="0" borderId="0" xfId="1" applyNumberFormat="1" applyFont="1" applyFill="1" applyBorder="1" applyAlignment="1">
      <alignment horizontal="center"/>
    </xf>
    <xf numFmtId="9" fontId="25" fillId="0" borderId="0" xfId="38" applyFont="1" applyFill="1" applyAlignment="1"/>
    <xf numFmtId="41" fontId="25" fillId="0" borderId="6" xfId="1" applyNumberFormat="1" applyFont="1" applyFill="1" applyBorder="1" applyAlignment="1"/>
    <xf numFmtId="164" fontId="25" fillId="0" borderId="6" xfId="1" applyNumberFormat="1" applyFont="1" applyFill="1" applyBorder="1" applyAlignment="1">
      <alignment horizontal="center"/>
    </xf>
    <xf numFmtId="175" fontId="25" fillId="0" borderId="0" xfId="1" applyNumberFormat="1" applyFont="1" applyFill="1" applyAlignment="1"/>
    <xf numFmtId="43" fontId="24" fillId="0" borderId="0" xfId="1" applyFont="1" applyFill="1" applyAlignment="1"/>
    <xf numFmtId="164" fontId="24" fillId="0" borderId="0" xfId="1" applyNumberFormat="1" applyFont="1" applyFill="1" applyAlignment="1"/>
    <xf numFmtId="0" fontId="2" fillId="0" borderId="0" xfId="22" applyFont="1" applyAlignment="1"/>
    <xf numFmtId="166" fontId="1" fillId="0" borderId="6" xfId="1" applyNumberFormat="1" applyFont="1" applyFill="1" applyBorder="1" applyAlignment="1">
      <alignment horizontal="center"/>
    </xf>
    <xf numFmtId="167" fontId="2" fillId="0" borderId="6" xfId="1" applyNumberFormat="1" applyFont="1" applyFill="1" applyBorder="1" applyAlignment="1">
      <alignment horizontal="center"/>
    </xf>
    <xf numFmtId="167" fontId="2" fillId="0" borderId="7" xfId="1" applyNumberFormat="1" applyFont="1" applyFill="1" applyBorder="1" applyAlignment="1">
      <alignment horizontal="center"/>
    </xf>
    <xf numFmtId="0" fontId="13" fillId="0" borderId="0" xfId="22" applyFont="1" applyAlignment="1">
      <alignment horizontal="left"/>
    </xf>
    <xf numFmtId="0" fontId="14" fillId="0" borderId="0" xfId="22" applyFont="1" applyAlignment="1"/>
    <xf numFmtId="0" fontId="10" fillId="0" borderId="0" xfId="22" applyFont="1" applyAlignment="1"/>
    <xf numFmtId="0" fontId="1" fillId="0" borderId="0" xfId="22" applyFont="1" applyAlignment="1"/>
    <xf numFmtId="0" fontId="19" fillId="0" borderId="0" xfId="22" applyFont="1" applyAlignment="1"/>
    <xf numFmtId="0" fontId="2" fillId="0" borderId="0" xfId="22" applyFont="1" applyAlignment="1">
      <alignment horizontal="center"/>
    </xf>
    <xf numFmtId="0" fontId="1" fillId="0" borderId="0" xfId="0" applyFont="1" applyAlignment="1"/>
    <xf numFmtId="0" fontId="12" fillId="0" borderId="0" xfId="22" applyFont="1" applyAlignment="1"/>
    <xf numFmtId="38" fontId="1" fillId="0" borderId="0" xfId="22" applyNumberFormat="1" applyFont="1" applyAlignment="1">
      <alignment horizontal="center"/>
    </xf>
    <xf numFmtId="0" fontId="1" fillId="0" borderId="0" xfId="22" applyFont="1" applyAlignment="1">
      <alignment horizontal="center"/>
    </xf>
    <xf numFmtId="0" fontId="12" fillId="0" borderId="0" xfId="0" applyFont="1" applyAlignment="1">
      <alignment horizontal="center"/>
    </xf>
    <xf numFmtId="41" fontId="12" fillId="0" borderId="0" xfId="1" applyNumberFormat="1" applyFont="1" applyFill="1" applyBorder="1" applyAlignment="1">
      <alignment horizontal="center"/>
    </xf>
    <xf numFmtId="41" fontId="2" fillId="0" borderId="0" xfId="1" applyNumberFormat="1" applyFont="1" applyFill="1" applyBorder="1" applyAlignment="1">
      <alignment horizontal="right"/>
    </xf>
    <xf numFmtId="41" fontId="2" fillId="0" borderId="0" xfId="22" applyNumberFormat="1" applyFont="1" applyAlignment="1"/>
    <xf numFmtId="166" fontId="2" fillId="0" borderId="0" xfId="1" applyNumberFormat="1" applyFont="1" applyFill="1" applyBorder="1" applyAlignment="1">
      <alignment horizontal="center"/>
    </xf>
    <xf numFmtId="164" fontId="2" fillId="0" borderId="0" xfId="1" applyNumberFormat="1" applyFont="1" applyFill="1" applyAlignment="1"/>
    <xf numFmtId="0" fontId="12" fillId="0" borderId="0" xfId="22" applyFont="1" applyAlignment="1">
      <alignment horizontal="center"/>
    </xf>
    <xf numFmtId="167" fontId="1" fillId="0" borderId="0" xfId="1" applyNumberFormat="1" applyFont="1" applyFill="1" applyBorder="1" applyAlignment="1">
      <alignment horizontal="center"/>
    </xf>
    <xf numFmtId="166" fontId="1" fillId="0" borderId="0" xfId="1" applyNumberFormat="1" applyFont="1" applyFill="1" applyBorder="1" applyAlignment="1">
      <alignment horizontal="right"/>
    </xf>
    <xf numFmtId="41" fontId="1" fillId="0" borderId="0" xfId="1" applyNumberFormat="1" applyFont="1" applyFill="1" applyBorder="1" applyAlignment="1">
      <alignment horizontal="center"/>
    </xf>
    <xf numFmtId="166" fontId="1" fillId="0" borderId="0" xfId="1" applyNumberFormat="1" applyFont="1" applyFill="1" applyBorder="1" applyAlignment="1">
      <alignment horizontal="center"/>
    </xf>
    <xf numFmtId="164" fontId="1" fillId="0" borderId="0" xfId="1" applyNumberFormat="1" applyFont="1" applyFill="1" applyBorder="1" applyAlignment="1"/>
    <xf numFmtId="41" fontId="1" fillId="0" borderId="0" xfId="1" applyNumberFormat="1" applyFont="1" applyFill="1" applyBorder="1" applyAlignment="1"/>
    <xf numFmtId="164" fontId="1" fillId="0" borderId="6" xfId="1" applyNumberFormat="1" applyFont="1" applyFill="1" applyBorder="1" applyAlignment="1"/>
    <xf numFmtId="167" fontId="1" fillId="0" borderId="6" xfId="1" applyNumberFormat="1" applyFont="1" applyFill="1" applyBorder="1" applyAlignment="1">
      <alignment horizontal="center"/>
    </xf>
    <xf numFmtId="166" fontId="2" fillId="0" borderId="0" xfId="1" applyNumberFormat="1" applyFont="1" applyFill="1" applyBorder="1" applyAlignment="1">
      <alignment horizontal="right"/>
    </xf>
    <xf numFmtId="41" fontId="2" fillId="0" borderId="0" xfId="1" applyNumberFormat="1" applyFont="1" applyFill="1" applyBorder="1" applyAlignment="1">
      <alignment horizontal="center"/>
    </xf>
    <xf numFmtId="41" fontId="2" fillId="0" borderId="0" xfId="1" applyNumberFormat="1" applyFont="1" applyFill="1" applyBorder="1" applyAlignment="1"/>
    <xf numFmtId="164" fontId="2" fillId="0" borderId="0" xfId="1" applyNumberFormat="1" applyFont="1" applyFill="1" applyBorder="1" applyAlignment="1"/>
    <xf numFmtId="164" fontId="2" fillId="0" borderId="6" xfId="1" applyNumberFormat="1" applyFont="1" applyFill="1" applyBorder="1" applyAlignment="1"/>
    <xf numFmtId="0" fontId="2" fillId="0" borderId="0" xfId="0" applyFont="1" applyAlignment="1"/>
    <xf numFmtId="167" fontId="2" fillId="0" borderId="0" xfId="1" applyNumberFormat="1" applyFont="1" applyFill="1" applyBorder="1" applyAlignment="1">
      <alignment horizontal="center"/>
    </xf>
    <xf numFmtId="164" fontId="1" fillId="0" borderId="0" xfId="1" applyNumberFormat="1" applyFont="1" applyFill="1" applyAlignment="1"/>
    <xf numFmtId="167" fontId="2" fillId="0" borderId="8" xfId="1" applyNumberFormat="1" applyFont="1" applyFill="1" applyBorder="1" applyAlignment="1">
      <alignment horizontal="center"/>
    </xf>
    <xf numFmtId="38" fontId="1" fillId="0" borderId="0" xfId="22" applyNumberFormat="1" applyFont="1" applyAlignment="1"/>
    <xf numFmtId="167" fontId="1" fillId="0" borderId="0" xfId="22" applyNumberFormat="1" applyFont="1" applyAlignment="1"/>
    <xf numFmtId="41" fontId="1" fillId="0" borderId="0" xfId="22" applyNumberFormat="1" applyFont="1" applyAlignment="1"/>
    <xf numFmtId="41" fontId="1" fillId="0" borderId="0" xfId="1" applyNumberFormat="1" applyFont="1" applyFill="1" applyBorder="1" applyAlignment="1">
      <alignment horizontal="right"/>
    </xf>
    <xf numFmtId="41" fontId="2" fillId="0" borderId="6" xfId="1" applyNumberFormat="1" applyFont="1" applyFill="1" applyBorder="1" applyAlignment="1">
      <alignment horizontal="right"/>
    </xf>
    <xf numFmtId="0" fontId="19" fillId="0" borderId="0" xfId="22" applyFont="1" applyAlignment="1">
      <alignment horizontal="center"/>
    </xf>
    <xf numFmtId="166" fontId="2" fillId="0" borderId="7" xfId="1" applyNumberFormat="1" applyFont="1" applyFill="1" applyBorder="1" applyAlignment="1">
      <alignment horizontal="center"/>
    </xf>
    <xf numFmtId="0" fontId="16" fillId="0" borderId="0" xfId="0" applyFont="1" applyAlignment="1">
      <alignment horizontal="left"/>
    </xf>
    <xf numFmtId="167" fontId="1" fillId="0" borderId="1" xfId="1" applyNumberFormat="1" applyFont="1" applyFill="1" applyBorder="1" applyAlignment="1">
      <alignment horizontal="center"/>
    </xf>
    <xf numFmtId="167" fontId="2" fillId="0" borderId="2" xfId="1" applyNumberFormat="1" applyFont="1" applyFill="1" applyBorder="1" applyAlignment="1">
      <alignment horizontal="center"/>
    </xf>
    <xf numFmtId="0" fontId="14" fillId="0" borderId="0" xfId="0" applyFont="1" applyAlignment="1"/>
    <xf numFmtId="0" fontId="16" fillId="0" borderId="0" xfId="0" applyFont="1" applyAlignment="1"/>
    <xf numFmtId="0" fontId="17" fillId="0" borderId="0" xfId="0" applyFont="1" applyAlignment="1"/>
    <xf numFmtId="0" fontId="15" fillId="0" borderId="0" xfId="0" applyFont="1" applyAlignment="1">
      <alignment horizontal="right"/>
    </xf>
    <xf numFmtId="0" fontId="15" fillId="0" borderId="0" xfId="0" applyFont="1" applyAlignment="1"/>
    <xf numFmtId="0" fontId="18" fillId="0" borderId="0" xfId="0" applyFont="1" applyAlignment="1"/>
    <xf numFmtId="0" fontId="15" fillId="0" borderId="0" xfId="0" applyFont="1" applyAlignment="1">
      <alignment horizontal="center"/>
    </xf>
    <xf numFmtId="0" fontId="16" fillId="0" borderId="0" xfId="0" applyFont="1" applyAlignment="1">
      <alignment horizontal="center"/>
    </xf>
    <xf numFmtId="0" fontId="16" fillId="0" borderId="6" xfId="0" applyFont="1" applyBorder="1" applyAlignment="1">
      <alignment horizontal="center" wrapText="1"/>
    </xf>
    <xf numFmtId="38" fontId="16" fillId="0" borderId="0" xfId="0" applyNumberFormat="1" applyFont="1" applyAlignment="1">
      <alignment horizontal="center"/>
    </xf>
    <xf numFmtId="38" fontId="16" fillId="0" borderId="0" xfId="0" applyNumberFormat="1" applyFont="1" applyAlignment="1"/>
    <xf numFmtId="38" fontId="16" fillId="0" borderId="0" xfId="22" applyNumberFormat="1" applyFont="1" applyAlignment="1">
      <alignment horizontal="center"/>
    </xf>
    <xf numFmtId="0" fontId="15" fillId="0" borderId="0" xfId="22" applyFont="1" applyAlignment="1"/>
    <xf numFmtId="41" fontId="17" fillId="0" borderId="0" xfId="1" applyNumberFormat="1" applyFont="1" applyFill="1" applyBorder="1" applyAlignment="1">
      <alignment horizontal="center"/>
    </xf>
    <xf numFmtId="164" fontId="16" fillId="0" borderId="0" xfId="0" applyNumberFormat="1" applyFont="1" applyAlignment="1"/>
    <xf numFmtId="164" fontId="15" fillId="0" borderId="0" xfId="1" applyNumberFormat="1" applyFont="1" applyFill="1" applyBorder="1" applyAlignment="1">
      <alignment horizontal="right"/>
    </xf>
    <xf numFmtId="164" fontId="16" fillId="0" borderId="0" xfId="1" applyNumberFormat="1" applyFont="1" applyFill="1" applyBorder="1" applyAlignment="1">
      <alignment horizontal="center"/>
    </xf>
    <xf numFmtId="164" fontId="16" fillId="0" borderId="6" xfId="1" applyNumberFormat="1" applyFont="1" applyFill="1" applyBorder="1" applyAlignment="1">
      <alignment horizontal="center"/>
    </xf>
    <xf numFmtId="0" fontId="18" fillId="0" borderId="0" xfId="22" applyFont="1" applyAlignment="1"/>
    <xf numFmtId="164" fontId="15" fillId="0" borderId="2" xfId="1" applyNumberFormat="1" applyFont="1" applyFill="1" applyBorder="1" applyAlignment="1"/>
    <xf numFmtId="41" fontId="15" fillId="0" borderId="0" xfId="1" applyNumberFormat="1" applyFont="1" applyFill="1" applyBorder="1" applyAlignment="1">
      <alignment horizontal="center"/>
    </xf>
    <xf numFmtId="41" fontId="15" fillId="0" borderId="0" xfId="1" applyNumberFormat="1" applyFont="1" applyFill="1" applyBorder="1" applyAlignment="1"/>
    <xf numFmtId="41" fontId="15" fillId="0" borderId="0" xfId="1" applyNumberFormat="1" applyFont="1" applyFill="1" applyAlignment="1"/>
    <xf numFmtId="43" fontId="16" fillId="0" borderId="0" xfId="1" applyFont="1" applyAlignment="1"/>
    <xf numFmtId="0" fontId="20" fillId="0" borderId="0" xfId="23" applyFont="1" applyAlignment="1"/>
    <xf numFmtId="0" fontId="15" fillId="0" borderId="0" xfId="36" applyFont="1" applyAlignment="1">
      <alignment horizontal="centerContinuous"/>
    </xf>
    <xf numFmtId="164" fontId="15" fillId="0" borderId="0" xfId="36" applyNumberFormat="1" applyFont="1" applyAlignment="1"/>
    <xf numFmtId="0" fontId="15" fillId="0" borderId="0" xfId="36" applyFont="1" applyAlignment="1"/>
    <xf numFmtId="0" fontId="15" fillId="0" borderId="0" xfId="36" applyFont="1" applyAlignment="1">
      <alignment horizontal="right"/>
    </xf>
    <xf numFmtId="0" fontId="21" fillId="0" borderId="0" xfId="23" applyFont="1" applyAlignment="1"/>
    <xf numFmtId="0" fontId="15" fillId="0" borderId="0" xfId="36" applyFont="1" applyAlignment="1">
      <alignment horizontal="center"/>
    </xf>
    <xf numFmtId="0" fontId="17" fillId="0" borderId="0" xfId="36" applyFont="1" applyAlignment="1">
      <alignment horizontal="center"/>
    </xf>
    <xf numFmtId="0" fontId="18" fillId="0" borderId="0" xfId="36" applyFont="1" applyAlignment="1"/>
    <xf numFmtId="164" fontId="15" fillId="0" borderId="0" xfId="1" applyNumberFormat="1" applyFont="1" applyFill="1" applyAlignment="1">
      <alignment horizontal="center"/>
    </xf>
    <xf numFmtId="0" fontId="16" fillId="0" borderId="0" xfId="36" applyFont="1" applyAlignment="1"/>
    <xf numFmtId="167" fontId="21" fillId="0" borderId="0" xfId="23" applyNumberFormat="1" applyFont="1" applyAlignment="1"/>
    <xf numFmtId="0" fontId="17" fillId="0" borderId="0" xfId="36" applyFont="1" applyAlignment="1"/>
    <xf numFmtId="0" fontId="17" fillId="0" borderId="0" xfId="28" applyFont="1" applyAlignment="1">
      <alignment horizontal="center"/>
    </xf>
    <xf numFmtId="41" fontId="21" fillId="0" borderId="0" xfId="23" applyNumberFormat="1" applyFont="1" applyAlignment="1"/>
    <xf numFmtId="0" fontId="16" fillId="0" borderId="0" xfId="36" applyFont="1" applyAlignment="1">
      <alignment horizontal="left"/>
    </xf>
    <xf numFmtId="164" fontId="16" fillId="0" borderId="1" xfId="1" applyNumberFormat="1" applyFont="1" applyFill="1" applyBorder="1" applyAlignment="1">
      <alignment horizontal="center"/>
    </xf>
    <xf numFmtId="167" fontId="17" fillId="0" borderId="0" xfId="36" applyNumberFormat="1" applyFont="1" applyAlignment="1">
      <alignment horizontal="center"/>
    </xf>
    <xf numFmtId="164" fontId="21" fillId="0" borderId="0" xfId="23" applyNumberFormat="1" applyFont="1" applyAlignment="1"/>
    <xf numFmtId="164" fontId="16" fillId="0" borderId="6" xfId="1" applyNumberFormat="1" applyFont="1" applyFill="1" applyBorder="1" applyAlignment="1">
      <alignment horizontal="right"/>
    </xf>
    <xf numFmtId="0" fontId="16" fillId="0" borderId="0" xfId="28" applyFont="1" applyAlignment="1"/>
    <xf numFmtId="49" fontId="16" fillId="0" borderId="0" xfId="0" applyNumberFormat="1" applyFont="1" applyAlignment="1"/>
    <xf numFmtId="0" fontId="17" fillId="0" borderId="0" xfId="34" applyFont="1" applyAlignment="1">
      <alignment horizontal="center"/>
    </xf>
    <xf numFmtId="164" fontId="14" fillId="0" borderId="0" xfId="1" applyNumberFormat="1" applyFont="1" applyFill="1" applyAlignment="1"/>
    <xf numFmtId="0" fontId="4" fillId="0" borderId="0" xfId="23" applyAlignment="1"/>
    <xf numFmtId="0" fontId="2" fillId="0" borderId="0" xfId="36" applyFont="1" applyAlignment="1">
      <alignment horizontal="centerContinuous"/>
    </xf>
    <xf numFmtId="0" fontId="2" fillId="0" borderId="0" xfId="36" applyFont="1" applyAlignment="1"/>
    <xf numFmtId="0" fontId="2" fillId="0" borderId="0" xfId="36" applyFont="1" applyAlignment="1">
      <alignment horizontal="right"/>
    </xf>
    <xf numFmtId="164" fontId="15" fillId="0" borderId="1" xfId="1" applyNumberFormat="1" applyFont="1" applyFill="1" applyBorder="1" applyAlignment="1">
      <alignment horizontal="center"/>
    </xf>
    <xf numFmtId="164" fontId="15" fillId="0" borderId="2" xfId="1" applyNumberFormat="1" applyFont="1" applyFill="1" applyBorder="1" applyAlignment="1">
      <alignment horizontal="center"/>
    </xf>
    <xf numFmtId="0" fontId="16" fillId="0" borderId="0" xfId="36" applyFont="1" applyAlignment="1">
      <alignment horizontal="center"/>
    </xf>
    <xf numFmtId="0" fontId="12" fillId="0" borderId="0" xfId="36" applyFont="1" applyAlignment="1">
      <alignment horizontal="center"/>
    </xf>
    <xf numFmtId="0" fontId="1" fillId="0" borderId="0" xfId="36" applyFont="1" applyAlignment="1"/>
    <xf numFmtId="164" fontId="1" fillId="0" borderId="0" xfId="36" applyNumberFormat="1" applyFont="1" applyAlignment="1"/>
    <xf numFmtId="0" fontId="1" fillId="0" borderId="0" xfId="17" applyFont="1" applyAlignment="1">
      <alignment horizontal="left"/>
    </xf>
    <xf numFmtId="164" fontId="4" fillId="0" borderId="0" xfId="23" applyNumberFormat="1" applyAlignment="1"/>
    <xf numFmtId="0" fontId="29" fillId="0" borderId="0" xfId="17" applyFont="1" applyAlignment="1">
      <alignment horizontal="center"/>
    </xf>
    <xf numFmtId="0" fontId="4" fillId="0" borderId="0" xfId="23" applyFont="1" applyAlignment="1"/>
    <xf numFmtId="0" fontId="16" fillId="0" borderId="0" xfId="17" applyFont="1" applyAlignment="1">
      <alignment horizontal="left"/>
    </xf>
    <xf numFmtId="37" fontId="17" fillId="0" borderId="0" xfId="17" applyNumberFormat="1" applyFont="1" applyAlignment="1">
      <alignment horizontal="center"/>
    </xf>
    <xf numFmtId="0" fontId="15" fillId="0" borderId="0" xfId="17" applyFont="1" applyAlignment="1">
      <alignment horizontal="left"/>
    </xf>
    <xf numFmtId="0" fontId="15" fillId="0" borderId="0" xfId="17" applyFont="1" applyAlignment="1">
      <alignment horizontal="center"/>
    </xf>
    <xf numFmtId="0" fontId="15" fillId="0" borderId="0" xfId="17" applyFont="1" applyAlignment="1">
      <alignment horizontal="right"/>
    </xf>
    <xf numFmtId="0" fontId="27" fillId="0" borderId="0" xfId="0" applyFont="1" applyAlignment="1">
      <alignment horizontal="center"/>
    </xf>
    <xf numFmtId="168" fontId="16" fillId="0" borderId="0" xfId="25" applyNumberFormat="1" applyFont="1" applyAlignment="1">
      <alignment horizontal="center"/>
    </xf>
    <xf numFmtId="0" fontId="29" fillId="0" borderId="0" xfId="0" applyFont="1" applyAlignment="1">
      <alignment horizontal="center"/>
    </xf>
    <xf numFmtId="0" fontId="27" fillId="0" borderId="0" xfId="0" applyFont="1" applyAlignment="1">
      <alignment horizontal="left"/>
    </xf>
    <xf numFmtId="0" fontId="25" fillId="0" borderId="0" xfId="0" applyFont="1" applyAlignment="1">
      <alignment horizontal="center"/>
    </xf>
    <xf numFmtId="164" fontId="25" fillId="0" borderId="0" xfId="1" applyNumberFormat="1" applyFont="1" applyFill="1" applyAlignment="1">
      <alignment horizontal="center"/>
    </xf>
    <xf numFmtId="0" fontId="16" fillId="0" borderId="9" xfId="0" applyFont="1" applyBorder="1" applyAlignment="1">
      <alignment horizontal="center"/>
    </xf>
    <xf numFmtId="0" fontId="2" fillId="0" borderId="0" xfId="22" applyFont="1" applyAlignment="1">
      <alignment horizontal="center"/>
    </xf>
    <xf numFmtId="41" fontId="12" fillId="0" borderId="0" xfId="1" applyNumberFormat="1" applyFont="1" applyFill="1" applyBorder="1" applyAlignment="1">
      <alignment horizontal="center"/>
    </xf>
    <xf numFmtId="0" fontId="1" fillId="0" borderId="6" xfId="22" applyFont="1" applyBorder="1" applyAlignment="1">
      <alignment horizontal="center"/>
    </xf>
    <xf numFmtId="41" fontId="17" fillId="0" borderId="0" xfId="1" applyNumberFormat="1" applyFont="1" applyFill="1" applyBorder="1" applyAlignment="1">
      <alignment horizontal="center"/>
    </xf>
    <xf numFmtId="0" fontId="13" fillId="0" borderId="0" xfId="22" applyFont="1" applyAlignment="1">
      <alignment horizontal="left"/>
    </xf>
    <xf numFmtId="0" fontId="15" fillId="0" borderId="0" xfId="0" applyFont="1" applyAlignment="1">
      <alignment horizontal="center"/>
    </xf>
    <xf numFmtId="0" fontId="29" fillId="0" borderId="0" xfId="17" applyFont="1" applyAlignment="1">
      <alignment horizontal="center"/>
    </xf>
    <xf numFmtId="0" fontId="13" fillId="0" borderId="0" xfId="36" applyFont="1" applyAlignment="1">
      <alignment horizontal="left"/>
    </xf>
    <xf numFmtId="0" fontId="15" fillId="0" borderId="0" xfId="36" applyFont="1" applyAlignment="1">
      <alignment horizontal="center"/>
    </xf>
  </cellXfs>
  <cellStyles count="41">
    <cellStyle name="Comma" xfId="1" builtinId="3"/>
    <cellStyle name="Comma 2" xfId="2" xr:uid="{00000000-0005-0000-0000-000001000000}"/>
    <cellStyle name="Comma 2 2" xfId="3" xr:uid="{00000000-0005-0000-0000-000002000000}"/>
    <cellStyle name="Comma 3" xfId="4" xr:uid="{00000000-0005-0000-0000-000003000000}"/>
    <cellStyle name="Comma 3 2" xfId="5" xr:uid="{00000000-0005-0000-0000-000004000000}"/>
    <cellStyle name="Comma 4" xfId="6" xr:uid="{00000000-0005-0000-0000-000005000000}"/>
    <cellStyle name="Comma 4 2" xfId="7" xr:uid="{00000000-0005-0000-0000-000006000000}"/>
    <cellStyle name="Comma 5" xfId="8" xr:uid="{00000000-0005-0000-0000-000007000000}"/>
    <cellStyle name="Comma 6 2" xfId="9" xr:uid="{00000000-0005-0000-0000-000008000000}"/>
    <cellStyle name="Credit" xfId="10" xr:uid="{00000000-0005-0000-0000-000009000000}"/>
    <cellStyle name="Credit subtotal" xfId="11" xr:uid="{00000000-0005-0000-0000-00000A000000}"/>
    <cellStyle name="Credit Total" xfId="12" xr:uid="{00000000-0005-0000-0000-00000B000000}"/>
    <cellStyle name="Debit" xfId="13" xr:uid="{00000000-0005-0000-0000-00000D000000}"/>
    <cellStyle name="Debit subtotal" xfId="14" xr:uid="{00000000-0005-0000-0000-00000E000000}"/>
    <cellStyle name="Debit Total" xfId="15" xr:uid="{00000000-0005-0000-0000-00000F000000}"/>
    <cellStyle name="no dec" xfId="16" xr:uid="{00000000-0005-0000-0000-000010000000}"/>
    <cellStyle name="Normal" xfId="0" builtinId="0"/>
    <cellStyle name="Normal 10" xfId="17" xr:uid="{00000000-0005-0000-0000-000012000000}"/>
    <cellStyle name="Normal 10 2" xfId="18" xr:uid="{00000000-0005-0000-0000-000013000000}"/>
    <cellStyle name="Normal 10 3" xfId="19" xr:uid="{00000000-0005-0000-0000-000014000000}"/>
    <cellStyle name="Normal 11" xfId="20" xr:uid="{00000000-0005-0000-0000-000015000000}"/>
    <cellStyle name="Normal 11 2" xfId="21" xr:uid="{00000000-0005-0000-0000-000016000000}"/>
    <cellStyle name="Normal 12" xfId="39" xr:uid="{00000000-0005-0000-0000-000017000000}"/>
    <cellStyle name="Normal 2" xfId="22" xr:uid="{00000000-0005-0000-0000-000018000000}"/>
    <cellStyle name="Normal 2 2" xfId="23" xr:uid="{00000000-0005-0000-0000-000019000000}"/>
    <cellStyle name="Normal 2 3" xfId="24" xr:uid="{00000000-0005-0000-0000-00001A000000}"/>
    <cellStyle name="Normal 2 4" xfId="25" xr:uid="{00000000-0005-0000-0000-00001B000000}"/>
    <cellStyle name="Normal 3" xfId="26" xr:uid="{00000000-0005-0000-0000-00001C000000}"/>
    <cellStyle name="Normal 4" xfId="27" xr:uid="{00000000-0005-0000-0000-00001D000000}"/>
    <cellStyle name="Normal 4 2" xfId="28" xr:uid="{00000000-0005-0000-0000-00001E000000}"/>
    <cellStyle name="Normal 5" xfId="29" xr:uid="{00000000-0005-0000-0000-00001F000000}"/>
    <cellStyle name="Normal 5 2" xfId="30" xr:uid="{00000000-0005-0000-0000-000020000000}"/>
    <cellStyle name="Normal 6" xfId="31" xr:uid="{00000000-0005-0000-0000-000021000000}"/>
    <cellStyle name="Normal 7" xfId="32" xr:uid="{00000000-0005-0000-0000-000022000000}"/>
    <cellStyle name="Normal 7 2" xfId="33" xr:uid="{00000000-0005-0000-0000-000023000000}"/>
    <cellStyle name="Normal 7 2 2" xfId="34" xr:uid="{00000000-0005-0000-0000-000024000000}"/>
    <cellStyle name="Normal 8" xfId="35" xr:uid="{00000000-0005-0000-0000-000025000000}"/>
    <cellStyle name="Normal 8 2" xfId="36" xr:uid="{00000000-0005-0000-0000-000026000000}"/>
    <cellStyle name="Normal 9" xfId="37" xr:uid="{00000000-0005-0000-0000-000027000000}"/>
    <cellStyle name="Percent" xfId="38" builtinId="5"/>
    <cellStyle name="Percent 2" xfId="40" xr:uid="{00000000-0005-0000-0000-000029000000}"/>
  </cellStyles>
  <dxfs count="0"/>
  <tableStyles count="0" defaultTableStyle="TableStyleMedium9" defaultPivotStyle="PivotStyleLight16"/>
  <colors>
    <mruColors>
      <color rgb="FF0000FF"/>
      <color rgb="FF66FFFF"/>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5"/>
  <sheetViews>
    <sheetView view="pageBreakPreview" topLeftCell="A109" zoomScale="85" zoomScaleNormal="80" zoomScaleSheetLayoutView="85" workbookViewId="0">
      <selection activeCell="J21" sqref="J21"/>
    </sheetView>
  </sheetViews>
  <sheetFormatPr defaultColWidth="10.625" defaultRowHeight="22.35" customHeight="1"/>
  <cols>
    <col min="1" max="1" width="49.125" style="61" customWidth="1"/>
    <col min="2" max="2" width="11.125" style="35" customWidth="1"/>
    <col min="3" max="3" width="1.625" style="37" customWidth="1"/>
    <col min="4" max="4" width="15.125" style="61" customWidth="1"/>
    <col min="5" max="5" width="1.625" style="61" customWidth="1"/>
    <col min="6" max="6" width="15.125" style="61" customWidth="1"/>
    <col min="7" max="7" width="1.625" style="61" customWidth="1"/>
    <col min="8" max="8" width="15.125" style="61" customWidth="1"/>
    <col min="9" max="9" width="1.625" style="61" customWidth="1"/>
    <col min="10" max="10" width="15.125" style="61" customWidth="1"/>
    <col min="11" max="11" width="1.875" style="61" customWidth="1"/>
    <col min="12" max="21" width="15.125" style="61" customWidth="1"/>
    <col min="22" max="16384" width="10.625" style="61"/>
  </cols>
  <sheetData>
    <row r="1" spans="1:16" s="114" customFormat="1" ht="22.35" customHeight="1">
      <c r="A1" s="113" t="s">
        <v>0</v>
      </c>
    </row>
    <row r="2" spans="1:16" s="114" customFormat="1" ht="22.35" customHeight="1">
      <c r="A2" s="113" t="s">
        <v>1</v>
      </c>
      <c r="B2" s="113"/>
      <c r="C2" s="113"/>
      <c r="D2" s="113"/>
      <c r="E2" s="113"/>
      <c r="F2" s="113"/>
      <c r="G2" s="113"/>
      <c r="H2" s="113"/>
      <c r="I2" s="113"/>
      <c r="J2" s="113"/>
    </row>
    <row r="3" spans="1:16" ht="22.35" customHeight="1">
      <c r="A3" s="272"/>
      <c r="B3" s="272"/>
      <c r="C3" s="272"/>
      <c r="D3" s="272"/>
      <c r="E3" s="272"/>
      <c r="F3" s="272"/>
      <c r="G3" s="272"/>
      <c r="H3" s="272"/>
      <c r="I3" s="272"/>
      <c r="J3" s="272"/>
    </row>
    <row r="4" spans="1:16" ht="22.35" customHeight="1">
      <c r="A4" s="57"/>
      <c r="B4" s="115"/>
      <c r="D4" s="273" t="s">
        <v>2</v>
      </c>
      <c r="E4" s="273"/>
      <c r="F4" s="273"/>
      <c r="H4" s="273" t="s">
        <v>3</v>
      </c>
      <c r="I4" s="273"/>
      <c r="J4" s="273"/>
    </row>
    <row r="5" spans="1:16" ht="22.35" customHeight="1">
      <c r="A5" s="57"/>
      <c r="D5" s="88" t="s">
        <v>224</v>
      </c>
      <c r="E5" s="88"/>
      <c r="F5" s="88" t="s">
        <v>4</v>
      </c>
      <c r="H5" s="88" t="s">
        <v>224</v>
      </c>
      <c r="I5" s="88"/>
      <c r="J5" s="88" t="s">
        <v>4</v>
      </c>
    </row>
    <row r="6" spans="1:16" ht="22.35" customHeight="1">
      <c r="B6" s="35" t="s">
        <v>5</v>
      </c>
      <c r="D6" s="37">
        <v>2567</v>
      </c>
      <c r="E6" s="37"/>
      <c r="F6" s="37">
        <v>2566</v>
      </c>
      <c r="H6" s="37">
        <v>2567</v>
      </c>
      <c r="I6" s="37"/>
      <c r="J6" s="37">
        <v>2566</v>
      </c>
    </row>
    <row r="7" spans="1:16" ht="22.35" customHeight="1">
      <c r="A7" s="116" t="s">
        <v>6</v>
      </c>
      <c r="D7" s="37" t="s">
        <v>7</v>
      </c>
      <c r="F7" s="37" t="s">
        <v>193</v>
      </c>
      <c r="H7" s="37" t="s">
        <v>7</v>
      </c>
      <c r="J7" s="37"/>
    </row>
    <row r="8" spans="1:16" ht="22.35" customHeight="1">
      <c r="B8" s="117"/>
      <c r="C8" s="57"/>
      <c r="D8" s="271" t="s">
        <v>8</v>
      </c>
      <c r="E8" s="271"/>
      <c r="F8" s="271"/>
      <c r="G8" s="271"/>
      <c r="H8" s="271"/>
      <c r="I8" s="271"/>
      <c r="J8" s="271"/>
    </row>
    <row r="9" spans="1:16" ht="22.35" customHeight="1">
      <c r="A9" s="118" t="s">
        <v>9</v>
      </c>
      <c r="D9" s="119"/>
      <c r="E9" s="119"/>
      <c r="F9" s="119"/>
      <c r="G9" s="119"/>
      <c r="H9" s="119"/>
      <c r="I9" s="119"/>
      <c r="J9" s="119"/>
    </row>
    <row r="10" spans="1:16" ht="22.35" customHeight="1">
      <c r="A10" s="61" t="s">
        <v>10</v>
      </c>
      <c r="D10" s="119">
        <v>50174</v>
      </c>
      <c r="E10" s="120"/>
      <c r="F10" s="119">
        <v>261202</v>
      </c>
      <c r="G10" s="120"/>
      <c r="H10" s="120">
        <v>4254</v>
      </c>
      <c r="I10" s="120"/>
      <c r="J10" s="120">
        <v>6115</v>
      </c>
      <c r="L10" s="120"/>
      <c r="M10" s="120"/>
      <c r="N10" s="120"/>
      <c r="O10" s="120"/>
      <c r="P10" s="120"/>
    </row>
    <row r="11" spans="1:16" ht="22.35" customHeight="1">
      <c r="A11" s="61" t="s">
        <v>11</v>
      </c>
      <c r="B11" s="35">
        <v>3</v>
      </c>
      <c r="D11" s="120">
        <v>0</v>
      </c>
      <c r="E11" s="121"/>
      <c r="F11" s="120">
        <v>0</v>
      </c>
      <c r="G11" s="121"/>
      <c r="H11" s="121">
        <v>2054</v>
      </c>
      <c r="I11" s="121"/>
      <c r="J11" s="121">
        <v>1670</v>
      </c>
      <c r="L11" s="120"/>
      <c r="M11" s="120"/>
      <c r="N11" s="120"/>
      <c r="O11" s="120"/>
      <c r="P11" s="120"/>
    </row>
    <row r="12" spans="1:16" ht="22.35" customHeight="1">
      <c r="A12" s="61" t="s">
        <v>12</v>
      </c>
      <c r="B12" s="122">
        <v>3</v>
      </c>
      <c r="D12" s="119">
        <v>910423</v>
      </c>
      <c r="E12" s="120"/>
      <c r="F12" s="119">
        <v>882984</v>
      </c>
      <c r="G12" s="120"/>
      <c r="H12" s="120">
        <v>70206</v>
      </c>
      <c r="I12" s="120"/>
      <c r="J12" s="120">
        <v>36021</v>
      </c>
      <c r="L12" s="120"/>
      <c r="M12" s="120"/>
      <c r="N12" s="120"/>
      <c r="O12" s="120"/>
      <c r="P12" s="120"/>
    </row>
    <row r="13" spans="1:16" ht="22.35" customHeight="1">
      <c r="A13" s="61" t="s">
        <v>13</v>
      </c>
      <c r="B13" s="122"/>
      <c r="D13" s="120">
        <v>204948</v>
      </c>
      <c r="E13" s="120"/>
      <c r="F13" s="120">
        <v>155939</v>
      </c>
      <c r="G13" s="120"/>
      <c r="H13" s="120">
        <v>0</v>
      </c>
      <c r="I13" s="120"/>
      <c r="J13" s="120">
        <v>0</v>
      </c>
      <c r="L13" s="120"/>
      <c r="M13" s="120"/>
      <c r="N13" s="120"/>
      <c r="O13" s="120"/>
      <c r="P13" s="120"/>
    </row>
    <row r="14" spans="1:16" ht="22.35" customHeight="1">
      <c r="A14" s="61" t="s">
        <v>14</v>
      </c>
      <c r="B14" s="35">
        <v>3</v>
      </c>
      <c r="D14" s="119">
        <v>557</v>
      </c>
      <c r="E14" s="120"/>
      <c r="F14" s="120">
        <v>241</v>
      </c>
      <c r="G14" s="120"/>
      <c r="H14" s="120">
        <v>0</v>
      </c>
      <c r="I14" s="120"/>
      <c r="J14" s="120">
        <v>0</v>
      </c>
      <c r="L14" s="120"/>
      <c r="M14" s="120"/>
      <c r="N14" s="120"/>
      <c r="O14" s="120"/>
      <c r="P14" s="120"/>
    </row>
    <row r="15" spans="1:16" ht="22.35" customHeight="1">
      <c r="A15" s="61" t="s">
        <v>15</v>
      </c>
      <c r="B15" s="35">
        <v>3</v>
      </c>
      <c r="D15" s="121">
        <v>959360</v>
      </c>
      <c r="E15" s="121"/>
      <c r="F15" s="121">
        <v>757000</v>
      </c>
      <c r="G15" s="121"/>
      <c r="H15" s="121">
        <v>1954654</v>
      </c>
      <c r="I15" s="121"/>
      <c r="J15" s="121">
        <v>525000</v>
      </c>
      <c r="L15" s="120"/>
      <c r="M15" s="120"/>
      <c r="N15" s="120"/>
      <c r="O15" s="120"/>
      <c r="P15" s="120"/>
    </row>
    <row r="16" spans="1:16" ht="22.35" customHeight="1">
      <c r="A16" s="61" t="s">
        <v>16</v>
      </c>
      <c r="B16" s="35">
        <v>4</v>
      </c>
      <c r="D16" s="121">
        <v>130000</v>
      </c>
      <c r="E16" s="120"/>
      <c r="F16" s="121">
        <v>130000</v>
      </c>
      <c r="G16" s="120"/>
      <c r="H16" s="121">
        <v>70000</v>
      </c>
      <c r="I16" s="120"/>
      <c r="J16" s="121">
        <v>70000</v>
      </c>
      <c r="L16" s="120"/>
      <c r="M16" s="120"/>
      <c r="N16" s="120"/>
      <c r="O16" s="120"/>
      <c r="P16" s="120"/>
    </row>
    <row r="17" spans="1:16" ht="22.35" customHeight="1">
      <c r="A17" s="61" t="s">
        <v>252</v>
      </c>
      <c r="B17" s="122">
        <v>3</v>
      </c>
      <c r="D17" s="120">
        <v>0</v>
      </c>
      <c r="E17" s="120"/>
      <c r="F17" s="120">
        <v>0</v>
      </c>
      <c r="G17" s="120"/>
      <c r="H17" s="120">
        <v>64350</v>
      </c>
      <c r="I17" s="120"/>
      <c r="J17" s="120">
        <v>0</v>
      </c>
      <c r="L17" s="120"/>
      <c r="M17" s="120"/>
      <c r="N17" s="120"/>
      <c r="O17" s="120"/>
      <c r="P17" s="120"/>
    </row>
    <row r="18" spans="1:16" ht="22.35" customHeight="1">
      <c r="A18" s="61" t="s">
        <v>17</v>
      </c>
      <c r="B18" s="35">
        <v>5</v>
      </c>
      <c r="D18" s="121">
        <v>2055500</v>
      </c>
      <c r="E18" s="120"/>
      <c r="F18" s="121">
        <v>2292760</v>
      </c>
      <c r="G18" s="120"/>
      <c r="H18" s="120">
        <v>0</v>
      </c>
      <c r="I18" s="120"/>
      <c r="J18" s="121">
        <v>0</v>
      </c>
      <c r="L18" s="120"/>
      <c r="M18" s="120"/>
      <c r="N18" s="120"/>
      <c r="O18" s="120"/>
      <c r="P18" s="120"/>
    </row>
    <row r="19" spans="1:16" ht="22.35" customHeight="1">
      <c r="A19" s="61" t="s">
        <v>18</v>
      </c>
      <c r="D19" s="121">
        <v>10897</v>
      </c>
      <c r="E19" s="120"/>
      <c r="F19" s="121">
        <v>8756</v>
      </c>
      <c r="G19" s="120"/>
      <c r="H19" s="120">
        <v>0</v>
      </c>
      <c r="I19" s="120"/>
      <c r="J19" s="121">
        <v>0</v>
      </c>
      <c r="L19" s="120"/>
      <c r="M19" s="120"/>
      <c r="N19" s="120"/>
      <c r="O19" s="120"/>
      <c r="P19" s="120"/>
    </row>
    <row r="20" spans="1:16" ht="22.35" customHeight="1">
      <c r="A20" s="123" t="s">
        <v>19</v>
      </c>
      <c r="B20" s="35">
        <v>13</v>
      </c>
      <c r="D20" s="120">
        <v>62967</v>
      </c>
      <c r="E20" s="120"/>
      <c r="F20" s="120">
        <v>503472</v>
      </c>
      <c r="G20" s="120"/>
      <c r="H20" s="120">
        <v>62967</v>
      </c>
      <c r="I20" s="120"/>
      <c r="J20" s="120">
        <v>165022</v>
      </c>
      <c r="L20" s="120"/>
      <c r="M20" s="120"/>
      <c r="N20" s="120"/>
      <c r="O20" s="120"/>
      <c r="P20" s="120"/>
    </row>
    <row r="21" spans="1:16" ht="22.35" customHeight="1">
      <c r="A21" s="123" t="s">
        <v>20</v>
      </c>
      <c r="B21" s="35">
        <v>3</v>
      </c>
      <c r="D21" s="120">
        <v>0</v>
      </c>
      <c r="E21" s="120"/>
      <c r="F21" s="120">
        <v>0</v>
      </c>
      <c r="G21" s="120"/>
      <c r="H21" s="120">
        <v>0</v>
      </c>
      <c r="I21" s="120"/>
      <c r="J21" s="120">
        <v>430000</v>
      </c>
      <c r="L21" s="120"/>
      <c r="M21" s="120"/>
      <c r="N21" s="120"/>
      <c r="O21" s="120"/>
      <c r="P21" s="120"/>
    </row>
    <row r="22" spans="1:16" ht="22.35" customHeight="1">
      <c r="A22" s="61" t="s">
        <v>21</v>
      </c>
      <c r="D22" s="121">
        <v>256821</v>
      </c>
      <c r="E22" s="121"/>
      <c r="F22" s="121">
        <v>194246</v>
      </c>
      <c r="G22" s="121"/>
      <c r="H22" s="121">
        <v>22006</v>
      </c>
      <c r="I22" s="121"/>
      <c r="J22" s="121">
        <v>20980</v>
      </c>
      <c r="L22" s="120"/>
      <c r="M22" s="120"/>
      <c r="N22" s="120"/>
      <c r="O22" s="120"/>
      <c r="P22" s="120"/>
    </row>
    <row r="23" spans="1:16" s="57" customFormat="1" ht="22.35" customHeight="1">
      <c r="A23" s="57" t="s">
        <v>22</v>
      </c>
      <c r="B23" s="117"/>
      <c r="C23" s="124"/>
      <c r="D23" s="125">
        <f>SUM(D10:D22)</f>
        <v>4641647</v>
      </c>
      <c r="E23" s="126"/>
      <c r="F23" s="125">
        <f>SUM(F10:F22)</f>
        <v>5186600</v>
      </c>
      <c r="G23" s="126"/>
      <c r="H23" s="125">
        <f>SUM(H10:H22)</f>
        <v>2250491</v>
      </c>
      <c r="I23" s="126"/>
      <c r="J23" s="125">
        <f>SUM(J10:J22)</f>
        <v>1254808</v>
      </c>
      <c r="L23" s="120"/>
      <c r="M23" s="120"/>
      <c r="N23" s="120"/>
      <c r="O23" s="120"/>
      <c r="P23" s="120"/>
    </row>
    <row r="24" spans="1:16" ht="15" customHeight="1">
      <c r="A24" s="123"/>
      <c r="D24" s="121"/>
      <c r="E24" s="120"/>
      <c r="F24" s="121"/>
      <c r="G24" s="120"/>
      <c r="H24" s="121"/>
      <c r="I24" s="120"/>
      <c r="J24" s="121"/>
      <c r="L24" s="120"/>
      <c r="M24" s="120"/>
      <c r="N24" s="120"/>
      <c r="O24" s="120"/>
      <c r="P24" s="120"/>
    </row>
    <row r="25" spans="1:16" ht="22.35" customHeight="1">
      <c r="A25" s="118" t="s">
        <v>23</v>
      </c>
      <c r="D25" s="127"/>
      <c r="E25" s="127"/>
      <c r="F25" s="127"/>
      <c r="G25" s="127"/>
      <c r="H25" s="127"/>
      <c r="I25" s="127"/>
      <c r="J25" s="127"/>
      <c r="L25" s="120"/>
      <c r="M25" s="120"/>
      <c r="N25" s="120"/>
      <c r="O25" s="120"/>
      <c r="P25" s="120"/>
    </row>
    <row r="26" spans="1:16" ht="22.35" customHeight="1">
      <c r="A26" s="123" t="s">
        <v>24</v>
      </c>
      <c r="D26" s="127">
        <v>93792</v>
      </c>
      <c r="E26" s="127"/>
      <c r="F26" s="127">
        <v>96869</v>
      </c>
      <c r="G26" s="127"/>
      <c r="H26" s="120">
        <v>0</v>
      </c>
      <c r="I26" s="85"/>
      <c r="J26" s="127">
        <v>0</v>
      </c>
      <c r="L26" s="120"/>
      <c r="M26" s="120"/>
      <c r="N26" s="120"/>
      <c r="O26" s="120"/>
      <c r="P26" s="120"/>
    </row>
    <row r="27" spans="1:16" ht="22.35" customHeight="1">
      <c r="A27" s="123" t="s">
        <v>25</v>
      </c>
      <c r="B27" s="35">
        <v>13</v>
      </c>
      <c r="D27" s="127">
        <v>2075319</v>
      </c>
      <c r="E27" s="127"/>
      <c r="F27" s="127">
        <v>1100917</v>
      </c>
      <c r="G27" s="127"/>
      <c r="H27" s="127">
        <v>15342</v>
      </c>
      <c r="I27" s="85"/>
      <c r="J27" s="127">
        <v>237698</v>
      </c>
      <c r="L27" s="120"/>
      <c r="M27" s="120"/>
      <c r="N27" s="120"/>
      <c r="O27" s="120"/>
      <c r="P27" s="120"/>
    </row>
    <row r="28" spans="1:16" ht="22.35" customHeight="1">
      <c r="A28" s="61" t="s">
        <v>26</v>
      </c>
      <c r="B28" s="35">
        <v>6</v>
      </c>
      <c r="D28" s="127">
        <v>0</v>
      </c>
      <c r="E28" s="127"/>
      <c r="F28" s="127">
        <v>0</v>
      </c>
      <c r="G28" s="127"/>
      <c r="H28" s="127">
        <v>2865374</v>
      </c>
      <c r="I28" s="127"/>
      <c r="J28" s="127">
        <v>2865374</v>
      </c>
      <c r="L28" s="120"/>
      <c r="M28" s="120"/>
      <c r="N28" s="120"/>
      <c r="O28" s="120"/>
      <c r="P28" s="120"/>
    </row>
    <row r="29" spans="1:16" ht="22.35" customHeight="1">
      <c r="A29" s="61" t="s">
        <v>27</v>
      </c>
      <c r="B29" s="35">
        <v>6</v>
      </c>
      <c r="D29" s="128">
        <v>1520971</v>
      </c>
      <c r="E29" s="127"/>
      <c r="F29" s="128">
        <v>1543549</v>
      </c>
      <c r="G29" s="127"/>
      <c r="H29" s="127">
        <v>2500</v>
      </c>
      <c r="I29" s="127"/>
      <c r="J29" s="127">
        <v>777862</v>
      </c>
      <c r="L29" s="120"/>
      <c r="M29" s="120"/>
      <c r="N29" s="120"/>
      <c r="O29" s="120"/>
      <c r="P29" s="120"/>
    </row>
    <row r="30" spans="1:16" ht="22.35" customHeight="1">
      <c r="A30" s="123" t="s">
        <v>28</v>
      </c>
      <c r="B30" s="35">
        <v>3</v>
      </c>
      <c r="D30" s="127">
        <v>52604</v>
      </c>
      <c r="E30" s="127"/>
      <c r="F30" s="127">
        <v>53927</v>
      </c>
      <c r="G30" s="127"/>
      <c r="H30" s="127">
        <v>0</v>
      </c>
      <c r="I30" s="85"/>
      <c r="J30" s="127">
        <v>0</v>
      </c>
      <c r="L30" s="120"/>
      <c r="M30" s="120"/>
      <c r="N30" s="120"/>
      <c r="O30" s="120"/>
      <c r="P30" s="120"/>
    </row>
    <row r="31" spans="1:16" ht="22.35" customHeight="1">
      <c r="A31" s="61" t="s">
        <v>29</v>
      </c>
      <c r="D31" s="128">
        <v>902970</v>
      </c>
      <c r="E31" s="127"/>
      <c r="F31" s="128">
        <v>909003</v>
      </c>
      <c r="G31" s="127"/>
      <c r="H31" s="127">
        <v>0</v>
      </c>
      <c r="I31" s="127"/>
      <c r="J31" s="127">
        <v>0</v>
      </c>
      <c r="L31" s="120"/>
      <c r="M31" s="120"/>
      <c r="N31" s="120"/>
      <c r="O31" s="120"/>
      <c r="P31" s="120"/>
    </row>
    <row r="32" spans="1:16" ht="22.35" customHeight="1">
      <c r="A32" s="61" t="s">
        <v>30</v>
      </c>
      <c r="B32" s="35">
        <v>7</v>
      </c>
      <c r="D32" s="128">
        <v>10335995</v>
      </c>
      <c r="E32" s="127"/>
      <c r="F32" s="128">
        <v>9627519</v>
      </c>
      <c r="G32" s="127"/>
      <c r="H32" s="127">
        <v>0</v>
      </c>
      <c r="I32" s="127"/>
      <c r="J32" s="127">
        <v>0</v>
      </c>
      <c r="L32" s="120"/>
      <c r="M32" s="120"/>
      <c r="N32" s="120"/>
      <c r="O32" s="120"/>
      <c r="P32" s="120"/>
    </row>
    <row r="33" spans="1:16" ht="22.35" customHeight="1">
      <c r="A33" s="61" t="s">
        <v>31</v>
      </c>
      <c r="D33" s="127">
        <v>5662354</v>
      </c>
      <c r="E33" s="127"/>
      <c r="F33" s="127">
        <v>5721822</v>
      </c>
      <c r="G33" s="127"/>
      <c r="H33" s="127">
        <v>14260</v>
      </c>
      <c r="I33" s="127"/>
      <c r="J33" s="127">
        <v>14113</v>
      </c>
      <c r="L33" s="120"/>
      <c r="M33" s="120"/>
      <c r="N33" s="120"/>
      <c r="O33" s="120"/>
      <c r="P33" s="120"/>
    </row>
    <row r="34" spans="1:16" ht="22.35" customHeight="1">
      <c r="A34" s="61" t="s">
        <v>32</v>
      </c>
      <c r="D34" s="127">
        <v>45356</v>
      </c>
      <c r="E34" s="127"/>
      <c r="F34" s="127">
        <v>45356</v>
      </c>
      <c r="G34" s="127"/>
      <c r="H34" s="127">
        <v>0</v>
      </c>
      <c r="I34" s="129"/>
      <c r="J34" s="127">
        <v>0</v>
      </c>
      <c r="L34" s="120"/>
      <c r="M34" s="120"/>
      <c r="N34" s="120"/>
      <c r="O34" s="120"/>
      <c r="P34" s="120"/>
    </row>
    <row r="35" spans="1:16" ht="22.35" customHeight="1">
      <c r="A35" s="61" t="s">
        <v>33</v>
      </c>
      <c r="D35" s="127">
        <v>48020</v>
      </c>
      <c r="E35" s="127"/>
      <c r="F35" s="127">
        <v>47679</v>
      </c>
      <c r="G35" s="127"/>
      <c r="H35" s="127">
        <v>2710</v>
      </c>
      <c r="I35" s="127"/>
      <c r="J35" s="127">
        <v>1583</v>
      </c>
      <c r="L35" s="120"/>
      <c r="M35" s="120"/>
      <c r="N35" s="120"/>
      <c r="O35" s="120"/>
      <c r="P35" s="120"/>
    </row>
    <row r="36" spans="1:16" ht="22.35" customHeight="1">
      <c r="A36" s="61" t="s">
        <v>34</v>
      </c>
      <c r="D36" s="127">
        <v>55972</v>
      </c>
      <c r="E36" s="127"/>
      <c r="F36" s="127">
        <v>125704</v>
      </c>
      <c r="G36" s="127"/>
      <c r="H36" s="127">
        <v>0</v>
      </c>
      <c r="I36" s="127"/>
      <c r="J36" s="127">
        <v>0</v>
      </c>
      <c r="L36" s="120"/>
      <c r="M36" s="120"/>
      <c r="N36" s="120"/>
      <c r="O36" s="120"/>
      <c r="P36" s="120"/>
    </row>
    <row r="37" spans="1:16" ht="22.35" customHeight="1">
      <c r="A37" s="61" t="s">
        <v>35</v>
      </c>
      <c r="D37" s="127">
        <v>30000</v>
      </c>
      <c r="E37" s="127"/>
      <c r="F37" s="127">
        <v>30000</v>
      </c>
      <c r="G37" s="127"/>
      <c r="H37" s="127">
        <v>0</v>
      </c>
      <c r="I37" s="127"/>
      <c r="J37" s="127">
        <v>0</v>
      </c>
      <c r="L37" s="120"/>
      <c r="M37" s="120"/>
      <c r="N37" s="120"/>
      <c r="O37" s="120"/>
      <c r="P37" s="120"/>
    </row>
    <row r="38" spans="1:16" ht="22.35" customHeight="1">
      <c r="A38" s="61" t="s">
        <v>36</v>
      </c>
      <c r="B38" s="35">
        <v>3</v>
      </c>
      <c r="D38" s="127">
        <v>313112</v>
      </c>
      <c r="E38" s="127"/>
      <c r="F38" s="127">
        <v>195651</v>
      </c>
      <c r="G38" s="127"/>
      <c r="H38" s="127">
        <v>767</v>
      </c>
      <c r="I38" s="127"/>
      <c r="J38" s="127">
        <v>757</v>
      </c>
      <c r="L38" s="120"/>
      <c r="M38" s="120"/>
      <c r="N38" s="120"/>
      <c r="O38" s="120"/>
      <c r="P38" s="120"/>
    </row>
    <row r="39" spans="1:16" s="57" customFormat="1" ht="22.35" customHeight="1">
      <c r="A39" s="57" t="s">
        <v>37</v>
      </c>
      <c r="B39" s="117"/>
      <c r="C39" s="124"/>
      <c r="D39" s="47">
        <f>SUM(D26:D38)</f>
        <v>21136465</v>
      </c>
      <c r="E39" s="130"/>
      <c r="F39" s="47">
        <f>SUM(F26:F38)</f>
        <v>19497996</v>
      </c>
      <c r="G39" s="130"/>
      <c r="H39" s="47">
        <f>SUM(H26:H38)</f>
        <v>2900953</v>
      </c>
      <c r="I39" s="130"/>
      <c r="J39" s="47">
        <f>SUM(J26:J38)</f>
        <v>3897387</v>
      </c>
      <c r="L39" s="120"/>
      <c r="M39" s="120"/>
      <c r="N39" s="120"/>
      <c r="O39" s="120"/>
      <c r="P39" s="120"/>
    </row>
    <row r="40" spans="1:16" s="57" customFormat="1" ht="15" customHeight="1">
      <c r="B40" s="117"/>
      <c r="C40" s="124"/>
      <c r="D40" s="58"/>
      <c r="E40" s="58"/>
      <c r="F40" s="58"/>
      <c r="G40" s="58"/>
      <c r="H40" s="58"/>
      <c r="I40" s="58"/>
      <c r="J40" s="58"/>
      <c r="L40" s="120"/>
      <c r="M40" s="120"/>
      <c r="N40" s="120"/>
      <c r="O40" s="120"/>
      <c r="P40" s="120"/>
    </row>
    <row r="41" spans="1:16" ht="22.35" customHeight="1" thickBot="1">
      <c r="A41" s="57" t="s">
        <v>38</v>
      </c>
      <c r="B41" s="117"/>
      <c r="C41" s="124"/>
      <c r="D41" s="131">
        <f>D39+D23</f>
        <v>25778112</v>
      </c>
      <c r="E41" s="58"/>
      <c r="F41" s="131">
        <f>F39+F23</f>
        <v>24684596</v>
      </c>
      <c r="G41" s="58"/>
      <c r="H41" s="131">
        <f>H39+H23</f>
        <v>5151444</v>
      </c>
      <c r="I41" s="58"/>
      <c r="J41" s="131">
        <f>J39+J23</f>
        <v>5152195</v>
      </c>
      <c r="L41" s="120"/>
      <c r="M41" s="120"/>
      <c r="N41" s="120"/>
      <c r="O41" s="120"/>
      <c r="P41" s="120"/>
    </row>
    <row r="42" spans="1:16" ht="22.35" customHeight="1" thickTop="1">
      <c r="A42" s="57"/>
      <c r="B42" s="117"/>
      <c r="C42" s="124"/>
      <c r="D42" s="85"/>
      <c r="E42" s="85"/>
      <c r="F42" s="85"/>
      <c r="G42" s="85"/>
      <c r="H42" s="85"/>
      <c r="I42" s="85"/>
      <c r="J42" s="85"/>
      <c r="L42" s="120"/>
      <c r="M42" s="120"/>
      <c r="N42" s="120"/>
      <c r="O42" s="120"/>
      <c r="P42" s="120"/>
    </row>
    <row r="43" spans="1:16" ht="22.35" customHeight="1">
      <c r="A43" s="270" t="s">
        <v>39</v>
      </c>
      <c r="B43" s="270"/>
      <c r="D43" s="85"/>
      <c r="E43" s="132"/>
      <c r="F43" s="85"/>
      <c r="G43" s="132"/>
      <c r="H43" s="85"/>
      <c r="I43" s="132"/>
      <c r="J43" s="85"/>
      <c r="L43" s="120"/>
      <c r="M43" s="120"/>
      <c r="N43" s="120"/>
      <c r="O43" s="120"/>
      <c r="P43" s="120"/>
    </row>
    <row r="44" spans="1:16" s="114" customFormat="1" ht="22.35" customHeight="1">
      <c r="A44" s="113" t="s">
        <v>0</v>
      </c>
      <c r="L44" s="120"/>
      <c r="M44" s="120"/>
      <c r="N44" s="120"/>
      <c r="O44" s="120"/>
      <c r="P44" s="120"/>
    </row>
    <row r="45" spans="1:16" s="114" customFormat="1" ht="22.35" customHeight="1">
      <c r="A45" s="113" t="s">
        <v>1</v>
      </c>
      <c r="B45" s="113"/>
      <c r="C45" s="113"/>
      <c r="D45" s="113"/>
      <c r="E45" s="113"/>
      <c r="F45" s="113"/>
      <c r="G45" s="113"/>
      <c r="H45" s="113"/>
      <c r="I45" s="113"/>
      <c r="J45" s="113"/>
      <c r="L45" s="120"/>
      <c r="M45" s="120"/>
      <c r="N45" s="120"/>
      <c r="O45" s="120"/>
      <c r="P45" s="120"/>
    </row>
    <row r="46" spans="1:16" ht="22.35" customHeight="1">
      <c r="A46" s="274" t="s">
        <v>39</v>
      </c>
      <c r="B46" s="274"/>
      <c r="C46" s="274"/>
      <c r="D46" s="274"/>
      <c r="E46" s="274"/>
      <c r="F46" s="274"/>
      <c r="G46" s="274"/>
      <c r="H46" s="274"/>
      <c r="I46" s="274"/>
      <c r="J46" s="274"/>
      <c r="L46" s="120"/>
      <c r="M46" s="120"/>
      <c r="N46" s="120"/>
      <c r="O46" s="120"/>
      <c r="P46" s="120"/>
    </row>
    <row r="47" spans="1:16" ht="22.35" customHeight="1">
      <c r="A47" s="57"/>
      <c r="B47" s="61"/>
      <c r="D47" s="57"/>
      <c r="E47" s="124" t="s">
        <v>2</v>
      </c>
      <c r="F47" s="57"/>
      <c r="G47" s="57"/>
      <c r="H47" s="273" t="s">
        <v>3</v>
      </c>
      <c r="I47" s="273"/>
      <c r="J47" s="273"/>
      <c r="L47" s="120"/>
      <c r="M47" s="120"/>
      <c r="N47" s="120"/>
      <c r="O47" s="120"/>
      <c r="P47" s="120"/>
    </row>
    <row r="48" spans="1:16" ht="22.35" customHeight="1">
      <c r="A48" s="57"/>
      <c r="D48" s="88" t="s">
        <v>224</v>
      </c>
      <c r="E48" s="88"/>
      <c r="F48" s="88" t="s">
        <v>4</v>
      </c>
      <c r="H48" s="88" t="s">
        <v>224</v>
      </c>
      <c r="I48" s="88"/>
      <c r="J48" s="88" t="s">
        <v>4</v>
      </c>
      <c r="L48" s="120"/>
      <c r="M48" s="120"/>
      <c r="N48" s="120"/>
      <c r="O48" s="120"/>
      <c r="P48" s="120"/>
    </row>
    <row r="49" spans="1:16" ht="22.35" customHeight="1">
      <c r="B49" s="35" t="s">
        <v>5</v>
      </c>
      <c r="D49" s="37">
        <v>2567</v>
      </c>
      <c r="E49" s="37"/>
      <c r="F49" s="37">
        <v>2566</v>
      </c>
      <c r="H49" s="37">
        <v>2567</v>
      </c>
      <c r="I49" s="37"/>
      <c r="J49" s="37">
        <v>2566</v>
      </c>
      <c r="L49" s="120"/>
      <c r="M49" s="120"/>
      <c r="N49" s="120"/>
      <c r="O49" s="120"/>
      <c r="P49" s="120"/>
    </row>
    <row r="50" spans="1:16" ht="22.35" customHeight="1">
      <c r="A50" s="116" t="s">
        <v>40</v>
      </c>
      <c r="D50" s="37" t="s">
        <v>7</v>
      </c>
      <c r="F50" s="37" t="s">
        <v>193</v>
      </c>
      <c r="H50" s="37" t="s">
        <v>7</v>
      </c>
      <c r="L50" s="120"/>
      <c r="M50" s="120"/>
      <c r="N50" s="120"/>
      <c r="O50" s="120"/>
      <c r="P50" s="120"/>
    </row>
    <row r="51" spans="1:16" ht="22.35" customHeight="1">
      <c r="B51" s="117"/>
      <c r="C51" s="124"/>
      <c r="D51" s="271" t="s">
        <v>8</v>
      </c>
      <c r="E51" s="271"/>
      <c r="F51" s="271"/>
      <c r="G51" s="271"/>
      <c r="H51" s="271"/>
      <c r="I51" s="271"/>
      <c r="J51" s="271"/>
      <c r="L51" s="120"/>
      <c r="M51" s="120"/>
      <c r="N51" s="120"/>
      <c r="O51" s="120"/>
      <c r="P51" s="120"/>
    </row>
    <row r="52" spans="1:16" ht="22.35" customHeight="1">
      <c r="A52" s="118" t="s">
        <v>41</v>
      </c>
      <c r="D52" s="119"/>
      <c r="E52" s="119"/>
      <c r="F52" s="119"/>
      <c r="G52" s="119"/>
      <c r="H52" s="119"/>
      <c r="I52" s="119"/>
      <c r="J52" s="119"/>
      <c r="L52" s="120"/>
      <c r="M52" s="120"/>
      <c r="N52" s="120"/>
      <c r="O52" s="120"/>
      <c r="P52" s="120"/>
    </row>
    <row r="53" spans="1:16" ht="22.35" customHeight="1">
      <c r="A53" s="61" t="s">
        <v>42</v>
      </c>
      <c r="B53" s="35">
        <v>9</v>
      </c>
      <c r="D53" s="127">
        <v>81437</v>
      </c>
      <c r="E53" s="133"/>
      <c r="F53" s="127">
        <v>53025</v>
      </c>
      <c r="G53" s="133"/>
      <c r="H53" s="127">
        <v>0</v>
      </c>
      <c r="I53" s="133"/>
      <c r="J53" s="127">
        <v>0</v>
      </c>
      <c r="L53" s="120"/>
      <c r="M53" s="120"/>
      <c r="N53" s="120"/>
      <c r="O53" s="120"/>
      <c r="P53" s="120"/>
    </row>
    <row r="54" spans="1:16" ht="22.35" customHeight="1">
      <c r="A54" s="61" t="s">
        <v>43</v>
      </c>
      <c r="B54" s="35">
        <v>3</v>
      </c>
      <c r="D54" s="127">
        <v>1005181</v>
      </c>
      <c r="E54" s="133"/>
      <c r="F54" s="127">
        <v>1291252</v>
      </c>
      <c r="G54" s="133"/>
      <c r="H54" s="127">
        <v>0</v>
      </c>
      <c r="I54" s="133"/>
      <c r="J54" s="127">
        <v>0</v>
      </c>
      <c r="L54" s="120"/>
      <c r="M54" s="120"/>
      <c r="N54" s="120"/>
      <c r="O54" s="120"/>
      <c r="P54" s="120"/>
    </row>
    <row r="55" spans="1:16" ht="22.35" customHeight="1">
      <c r="A55" s="61" t="s">
        <v>271</v>
      </c>
      <c r="D55" s="127"/>
      <c r="E55" s="133"/>
      <c r="F55" s="127"/>
      <c r="G55" s="133"/>
      <c r="H55" s="127"/>
      <c r="I55" s="133"/>
      <c r="J55" s="127"/>
      <c r="L55" s="120"/>
      <c r="M55" s="120"/>
      <c r="N55" s="120"/>
      <c r="O55" s="120"/>
      <c r="P55" s="120"/>
    </row>
    <row r="56" spans="1:16" ht="22.35" customHeight="1">
      <c r="A56" s="61" t="s">
        <v>272</v>
      </c>
      <c r="B56" s="35">
        <v>9</v>
      </c>
      <c r="D56" s="127">
        <v>736455</v>
      </c>
      <c r="E56" s="133"/>
      <c r="F56" s="127">
        <v>1089006</v>
      </c>
      <c r="G56" s="133"/>
      <c r="H56" s="127">
        <v>0</v>
      </c>
      <c r="I56" s="133"/>
      <c r="J56" s="127">
        <v>58040</v>
      </c>
      <c r="L56" s="120"/>
      <c r="M56" s="120"/>
      <c r="N56" s="120"/>
      <c r="O56" s="120"/>
      <c r="P56" s="120"/>
    </row>
    <row r="57" spans="1:16" ht="22.35" customHeight="1">
      <c r="A57" s="61" t="s">
        <v>273</v>
      </c>
      <c r="B57" s="61"/>
      <c r="C57" s="61"/>
      <c r="L57" s="120"/>
      <c r="M57" s="120"/>
      <c r="N57" s="120"/>
      <c r="O57" s="120"/>
      <c r="P57" s="120"/>
    </row>
    <row r="58" spans="1:16" ht="22.35" customHeight="1">
      <c r="A58" s="61" t="s">
        <v>272</v>
      </c>
      <c r="B58" s="35">
        <v>9</v>
      </c>
      <c r="D58" s="127">
        <v>20000</v>
      </c>
      <c r="E58" s="134"/>
      <c r="F58" s="127">
        <v>80000</v>
      </c>
      <c r="G58" s="134"/>
      <c r="H58" s="134">
        <v>0</v>
      </c>
      <c r="I58" s="134"/>
      <c r="J58" s="134">
        <v>0</v>
      </c>
      <c r="L58" s="120"/>
      <c r="M58" s="120"/>
      <c r="N58" s="120"/>
      <c r="O58" s="120"/>
      <c r="P58" s="120"/>
    </row>
    <row r="59" spans="1:16" ht="22.35" customHeight="1">
      <c r="A59" s="61" t="s">
        <v>260</v>
      </c>
      <c r="B59" s="35">
        <v>9</v>
      </c>
      <c r="D59" s="127">
        <v>3495404</v>
      </c>
      <c r="E59" s="134"/>
      <c r="F59" s="127">
        <v>1731279</v>
      </c>
      <c r="G59" s="134"/>
      <c r="H59" s="134">
        <v>0</v>
      </c>
      <c r="I59" s="134"/>
      <c r="J59" s="134">
        <v>0</v>
      </c>
      <c r="L59" s="120"/>
      <c r="M59" s="120"/>
      <c r="N59" s="120"/>
      <c r="O59" s="120"/>
      <c r="P59" s="120"/>
    </row>
    <row r="60" spans="1:16" ht="22.35" customHeight="1">
      <c r="A60" s="135" t="s">
        <v>274</v>
      </c>
      <c r="B60" s="61"/>
      <c r="C60" s="136"/>
      <c r="L60" s="120"/>
      <c r="M60" s="120"/>
      <c r="N60" s="120"/>
      <c r="O60" s="120"/>
      <c r="P60" s="120"/>
    </row>
    <row r="61" spans="1:16" ht="22.35" customHeight="1">
      <c r="A61" s="135" t="s">
        <v>275</v>
      </c>
      <c r="B61" s="61"/>
      <c r="C61" s="136"/>
      <c r="D61" s="134">
        <v>14662</v>
      </c>
      <c r="E61" s="121"/>
      <c r="F61" s="134">
        <v>15565</v>
      </c>
      <c r="G61" s="129"/>
      <c r="H61" s="134">
        <v>3716</v>
      </c>
      <c r="I61" s="129"/>
      <c r="J61" s="134">
        <v>2839</v>
      </c>
      <c r="L61" s="120"/>
      <c r="M61" s="120"/>
      <c r="N61" s="120"/>
      <c r="O61" s="120"/>
      <c r="P61" s="120"/>
    </row>
    <row r="62" spans="1:16" ht="22.35" customHeight="1">
      <c r="A62" s="135" t="s">
        <v>262</v>
      </c>
      <c r="B62" s="137" t="s">
        <v>259</v>
      </c>
      <c r="C62" s="136"/>
      <c r="D62" s="134">
        <v>50000</v>
      </c>
      <c r="E62" s="121"/>
      <c r="F62" s="134">
        <v>0</v>
      </c>
      <c r="G62" s="129"/>
      <c r="H62" s="134">
        <v>46000</v>
      </c>
      <c r="I62" s="129"/>
      <c r="J62" s="134">
        <v>0</v>
      </c>
      <c r="L62" s="120"/>
      <c r="M62" s="120"/>
      <c r="N62" s="120"/>
      <c r="O62" s="120"/>
      <c r="P62" s="120"/>
    </row>
    <row r="63" spans="1:16" ht="22.35" customHeight="1">
      <c r="A63" s="61" t="s">
        <v>44</v>
      </c>
      <c r="B63" s="137">
        <v>9</v>
      </c>
      <c r="D63" s="127">
        <v>1374000</v>
      </c>
      <c r="E63" s="134"/>
      <c r="F63" s="127">
        <v>800000</v>
      </c>
      <c r="G63" s="134"/>
      <c r="H63" s="134">
        <v>580000</v>
      </c>
      <c r="I63" s="134"/>
      <c r="J63" s="134">
        <v>450000</v>
      </c>
      <c r="L63" s="120"/>
      <c r="M63" s="120"/>
      <c r="N63" s="120"/>
      <c r="O63" s="120"/>
      <c r="P63" s="120"/>
    </row>
    <row r="64" spans="1:16" ht="22.35" customHeight="1">
      <c r="A64" s="61" t="s">
        <v>265</v>
      </c>
      <c r="B64" s="35">
        <v>3</v>
      </c>
      <c r="D64" s="134">
        <v>12500</v>
      </c>
      <c r="E64" s="134"/>
      <c r="F64" s="134">
        <v>0</v>
      </c>
      <c r="G64" s="134"/>
      <c r="H64" s="134">
        <v>271387</v>
      </c>
      <c r="I64" s="134"/>
      <c r="J64" s="134">
        <v>244277</v>
      </c>
      <c r="L64" s="120"/>
      <c r="M64" s="120"/>
      <c r="N64" s="120"/>
      <c r="O64" s="120"/>
      <c r="P64" s="120"/>
    </row>
    <row r="65" spans="1:16" ht="22.35" customHeight="1">
      <c r="A65" s="61" t="s">
        <v>255</v>
      </c>
      <c r="D65" s="134">
        <v>69275</v>
      </c>
      <c r="E65" s="134"/>
      <c r="F65" s="134">
        <v>0</v>
      </c>
      <c r="G65" s="134"/>
      <c r="H65" s="134">
        <v>69275</v>
      </c>
      <c r="I65" s="134"/>
      <c r="J65" s="134">
        <v>0</v>
      </c>
      <c r="L65" s="120"/>
      <c r="M65" s="120"/>
      <c r="N65" s="120"/>
      <c r="O65" s="120"/>
      <c r="P65" s="120"/>
    </row>
    <row r="66" spans="1:16" ht="22.35" customHeight="1">
      <c r="A66" s="61" t="s">
        <v>45</v>
      </c>
      <c r="D66" s="134">
        <v>92421</v>
      </c>
      <c r="E66" s="134"/>
      <c r="F66" s="134">
        <v>29486</v>
      </c>
      <c r="G66" s="134"/>
      <c r="H66" s="127">
        <v>71061</v>
      </c>
      <c r="I66" s="134"/>
      <c r="J66" s="134">
        <v>0</v>
      </c>
      <c r="L66" s="120"/>
      <c r="M66" s="120"/>
      <c r="N66" s="120"/>
      <c r="O66" s="120"/>
      <c r="P66" s="120"/>
    </row>
    <row r="67" spans="1:16" ht="22.35" customHeight="1">
      <c r="A67" s="61" t="s">
        <v>46</v>
      </c>
      <c r="D67" s="134">
        <v>53828</v>
      </c>
      <c r="E67" s="134"/>
      <c r="F67" s="134">
        <v>56102</v>
      </c>
      <c r="G67" s="134"/>
      <c r="H67" s="127">
        <v>0</v>
      </c>
      <c r="I67" s="134"/>
      <c r="J67" s="134">
        <v>0</v>
      </c>
      <c r="L67" s="120"/>
      <c r="M67" s="120"/>
      <c r="N67" s="120"/>
      <c r="O67" s="120"/>
      <c r="P67" s="120"/>
    </row>
    <row r="68" spans="1:16" ht="22.35" customHeight="1">
      <c r="A68" s="61" t="s">
        <v>276</v>
      </c>
      <c r="B68" s="61"/>
      <c r="C68" s="61"/>
      <c r="L68" s="120"/>
      <c r="M68" s="120"/>
      <c r="N68" s="120"/>
      <c r="O68" s="120"/>
      <c r="P68" s="120"/>
    </row>
    <row r="69" spans="1:16" ht="22.35" customHeight="1">
      <c r="A69" s="61" t="s">
        <v>272</v>
      </c>
      <c r="B69" s="35">
        <v>8</v>
      </c>
      <c r="D69" s="134">
        <v>495949</v>
      </c>
      <c r="E69" s="134"/>
      <c r="F69" s="134">
        <v>1014272</v>
      </c>
      <c r="G69" s="134"/>
      <c r="H69" s="127">
        <v>0</v>
      </c>
      <c r="I69" s="134"/>
      <c r="J69" s="134">
        <v>0</v>
      </c>
      <c r="L69" s="120"/>
      <c r="M69" s="120"/>
      <c r="N69" s="120"/>
      <c r="O69" s="120"/>
      <c r="P69" s="120"/>
    </row>
    <row r="70" spans="1:16" ht="22.35" customHeight="1">
      <c r="A70" s="61" t="s">
        <v>277</v>
      </c>
      <c r="B70" s="61"/>
      <c r="C70" s="61"/>
      <c r="L70" s="120"/>
      <c r="M70" s="120"/>
      <c r="N70" s="120"/>
      <c r="O70" s="120"/>
      <c r="P70" s="120"/>
    </row>
    <row r="71" spans="1:16" ht="22.35" customHeight="1">
      <c r="A71" s="61" t="s">
        <v>272</v>
      </c>
      <c r="B71" s="35">
        <v>3</v>
      </c>
      <c r="D71" s="134">
        <v>0</v>
      </c>
      <c r="E71" s="134"/>
      <c r="F71" s="134">
        <v>527</v>
      </c>
      <c r="G71" s="134"/>
      <c r="H71" s="127">
        <v>0</v>
      </c>
      <c r="I71" s="134"/>
      <c r="J71" s="134">
        <v>0</v>
      </c>
      <c r="L71" s="120"/>
      <c r="M71" s="120"/>
      <c r="N71" s="120"/>
      <c r="O71" s="120"/>
      <c r="P71" s="120"/>
    </row>
    <row r="72" spans="1:16" ht="22.35" customHeight="1">
      <c r="A72" s="61" t="s">
        <v>47</v>
      </c>
      <c r="D72" s="134">
        <v>511284</v>
      </c>
      <c r="E72" s="134"/>
      <c r="F72" s="134">
        <v>340193</v>
      </c>
      <c r="G72" s="134"/>
      <c r="H72" s="134">
        <v>36610</v>
      </c>
      <c r="I72" s="134"/>
      <c r="J72" s="134">
        <v>16798</v>
      </c>
      <c r="L72" s="120"/>
      <c r="M72" s="120"/>
      <c r="N72" s="120"/>
      <c r="O72" s="120"/>
      <c r="P72" s="120"/>
    </row>
    <row r="73" spans="1:16" s="57" customFormat="1" ht="22.35" customHeight="1">
      <c r="A73" s="57" t="s">
        <v>48</v>
      </c>
      <c r="B73" s="118"/>
      <c r="C73" s="124"/>
      <c r="D73" s="138">
        <f>SUM(D53:D72)</f>
        <v>8012396</v>
      </c>
      <c r="E73" s="139"/>
      <c r="F73" s="138">
        <f>SUM(F53:F72)</f>
        <v>6500707</v>
      </c>
      <c r="G73" s="139"/>
      <c r="H73" s="138">
        <f>SUM(H53:H72)</f>
        <v>1078049</v>
      </c>
      <c r="I73" s="139"/>
      <c r="J73" s="138">
        <f>SUM(J53:J72)</f>
        <v>771954</v>
      </c>
      <c r="L73" s="120"/>
      <c r="M73" s="120"/>
      <c r="N73" s="120"/>
      <c r="O73" s="120"/>
      <c r="P73" s="120"/>
    </row>
    <row r="74" spans="1:16" ht="22.35" customHeight="1">
      <c r="D74" s="133"/>
      <c r="E74" s="133"/>
      <c r="F74" s="133"/>
      <c r="G74" s="133"/>
      <c r="H74" s="133"/>
      <c r="I74" s="133"/>
      <c r="J74" s="133"/>
      <c r="L74" s="120"/>
      <c r="M74" s="120"/>
      <c r="N74" s="120"/>
      <c r="O74" s="120"/>
      <c r="P74" s="120"/>
    </row>
    <row r="75" spans="1:16" ht="22.35" customHeight="1">
      <c r="B75" s="61"/>
      <c r="C75" s="61"/>
      <c r="L75" s="120"/>
      <c r="M75" s="120"/>
      <c r="N75" s="120"/>
      <c r="O75" s="120"/>
      <c r="P75" s="120"/>
    </row>
    <row r="76" spans="1:16" ht="22.35" customHeight="1">
      <c r="B76" s="61"/>
      <c r="C76" s="61"/>
      <c r="L76" s="120"/>
      <c r="M76" s="120"/>
      <c r="N76" s="120"/>
      <c r="O76" s="120"/>
      <c r="P76" s="120"/>
    </row>
    <row r="77" spans="1:16" ht="22.35" customHeight="1">
      <c r="B77" s="61"/>
      <c r="C77" s="61"/>
      <c r="L77" s="120"/>
      <c r="M77" s="120"/>
      <c r="N77" s="120"/>
      <c r="O77" s="120"/>
      <c r="P77" s="120"/>
    </row>
    <row r="78" spans="1:16" ht="22.35" customHeight="1">
      <c r="B78" s="61"/>
      <c r="C78" s="61"/>
      <c r="L78" s="120"/>
      <c r="M78" s="120"/>
      <c r="N78" s="120"/>
      <c r="O78" s="120"/>
      <c r="P78" s="120"/>
    </row>
    <row r="79" spans="1:16" ht="22.35" customHeight="1">
      <c r="B79" s="61"/>
      <c r="C79" s="61"/>
      <c r="L79" s="120"/>
      <c r="M79" s="120"/>
      <c r="N79" s="120"/>
      <c r="O79" s="120"/>
      <c r="P79" s="120"/>
    </row>
    <row r="80" spans="1:16" ht="22.35" customHeight="1">
      <c r="B80" s="61"/>
      <c r="C80" s="61"/>
      <c r="L80" s="120"/>
      <c r="M80" s="120"/>
      <c r="N80" s="120"/>
      <c r="O80" s="120"/>
      <c r="P80" s="120"/>
    </row>
    <row r="81" spans="1:16" s="57" customFormat="1" ht="22.35" customHeight="1">
      <c r="L81" s="120"/>
      <c r="M81" s="120"/>
      <c r="N81" s="120"/>
      <c r="O81" s="120"/>
      <c r="P81" s="120"/>
    </row>
    <row r="82" spans="1:16" s="57" customFormat="1" ht="22.35" customHeight="1">
      <c r="L82" s="120"/>
      <c r="M82" s="120"/>
      <c r="N82" s="120"/>
      <c r="O82" s="120"/>
      <c r="P82" s="120"/>
    </row>
    <row r="83" spans="1:16" s="57" customFormat="1" ht="22.35" customHeight="1">
      <c r="L83" s="120"/>
      <c r="M83" s="120"/>
      <c r="N83" s="120"/>
      <c r="O83" s="120"/>
      <c r="P83" s="120"/>
    </row>
    <row r="84" spans="1:16" ht="22.35" customHeight="1">
      <c r="A84" s="123"/>
      <c r="B84" s="140"/>
      <c r="D84" s="132"/>
      <c r="E84" s="132"/>
      <c r="F84" s="132"/>
      <c r="G84" s="132"/>
      <c r="H84" s="132"/>
      <c r="I84" s="132"/>
      <c r="J84" s="132"/>
      <c r="L84" s="120"/>
      <c r="M84" s="120"/>
      <c r="N84" s="120"/>
      <c r="O84" s="120"/>
      <c r="P84" s="120"/>
    </row>
    <row r="85" spans="1:16" s="114" customFormat="1" ht="22.35" customHeight="1">
      <c r="A85" s="113" t="s">
        <v>0</v>
      </c>
      <c r="L85" s="120"/>
      <c r="M85" s="120"/>
      <c r="N85" s="120"/>
      <c r="O85" s="120"/>
      <c r="P85" s="120"/>
    </row>
    <row r="86" spans="1:16" s="114" customFormat="1" ht="22.35" customHeight="1">
      <c r="A86" s="113" t="s">
        <v>1</v>
      </c>
      <c r="B86" s="113"/>
      <c r="C86" s="113"/>
      <c r="D86" s="113"/>
      <c r="E86" s="113"/>
      <c r="F86" s="113"/>
      <c r="G86" s="113"/>
      <c r="H86" s="113"/>
      <c r="I86" s="113"/>
      <c r="J86" s="113"/>
      <c r="L86" s="120"/>
      <c r="M86" s="120"/>
      <c r="N86" s="120"/>
      <c r="O86" s="120"/>
      <c r="P86" s="120"/>
    </row>
    <row r="87" spans="1:16" ht="22.35" customHeight="1">
      <c r="A87" s="274" t="s">
        <v>39</v>
      </c>
      <c r="B87" s="274"/>
      <c r="C87" s="274"/>
      <c r="D87" s="274"/>
      <c r="E87" s="274"/>
      <c r="F87" s="274"/>
      <c r="G87" s="274"/>
      <c r="H87" s="274"/>
      <c r="I87" s="274"/>
      <c r="J87" s="274"/>
      <c r="L87" s="120"/>
      <c r="M87" s="120"/>
      <c r="N87" s="120"/>
      <c r="O87" s="120"/>
      <c r="P87" s="120"/>
    </row>
    <row r="88" spans="1:16" ht="22.35" customHeight="1">
      <c r="A88" s="57"/>
      <c r="B88" s="61"/>
      <c r="D88" s="57"/>
      <c r="E88" s="124" t="s">
        <v>2</v>
      </c>
      <c r="F88" s="57"/>
      <c r="G88" s="57"/>
      <c r="H88" s="273" t="s">
        <v>3</v>
      </c>
      <c r="I88" s="273"/>
      <c r="J88" s="273"/>
      <c r="L88" s="120"/>
      <c r="M88" s="120"/>
      <c r="N88" s="120"/>
      <c r="O88" s="120"/>
      <c r="P88" s="120"/>
    </row>
    <row r="89" spans="1:16" ht="22.35" customHeight="1">
      <c r="A89" s="57"/>
      <c r="D89" s="88" t="s">
        <v>224</v>
      </c>
      <c r="E89" s="88"/>
      <c r="F89" s="88" t="s">
        <v>4</v>
      </c>
      <c r="H89" s="88" t="s">
        <v>224</v>
      </c>
      <c r="I89" s="88"/>
      <c r="J89" s="88" t="s">
        <v>4</v>
      </c>
      <c r="L89" s="120"/>
      <c r="M89" s="120"/>
      <c r="N89" s="120"/>
      <c r="O89" s="120"/>
      <c r="P89" s="120"/>
    </row>
    <row r="90" spans="1:16" ht="22.35" customHeight="1">
      <c r="B90" s="35" t="s">
        <v>5</v>
      </c>
      <c r="D90" s="37">
        <v>2567</v>
      </c>
      <c r="E90" s="37"/>
      <c r="F90" s="37">
        <v>2566</v>
      </c>
      <c r="H90" s="37">
        <v>2567</v>
      </c>
      <c r="I90" s="37"/>
      <c r="J90" s="37">
        <v>2566</v>
      </c>
      <c r="L90" s="120"/>
      <c r="M90" s="120"/>
      <c r="N90" s="120"/>
      <c r="O90" s="120"/>
      <c r="P90" s="120"/>
    </row>
    <row r="91" spans="1:16" ht="22.35" customHeight="1">
      <c r="A91" s="116" t="s">
        <v>40</v>
      </c>
      <c r="D91" s="37" t="s">
        <v>7</v>
      </c>
      <c r="F91" s="37" t="s">
        <v>193</v>
      </c>
      <c r="H91" s="37" t="s">
        <v>7</v>
      </c>
      <c r="L91" s="120"/>
      <c r="M91" s="120"/>
      <c r="N91" s="120"/>
      <c r="O91" s="120"/>
      <c r="P91" s="120"/>
    </row>
    <row r="92" spans="1:16" ht="22.35" customHeight="1">
      <c r="B92" s="117"/>
      <c r="C92" s="124"/>
      <c r="D92" s="271" t="s">
        <v>8</v>
      </c>
      <c r="E92" s="271"/>
      <c r="F92" s="271"/>
      <c r="G92" s="271"/>
      <c r="H92" s="271"/>
      <c r="I92" s="271"/>
      <c r="J92" s="271"/>
      <c r="L92" s="120"/>
      <c r="M92" s="120"/>
      <c r="N92" s="120"/>
      <c r="O92" s="120"/>
      <c r="P92" s="120"/>
    </row>
    <row r="93" spans="1:16" ht="22.35" customHeight="1">
      <c r="A93" s="118" t="s">
        <v>49</v>
      </c>
      <c r="D93" s="133"/>
      <c r="E93" s="133"/>
      <c r="F93" s="133"/>
      <c r="G93" s="133"/>
      <c r="H93" s="133"/>
      <c r="I93" s="133"/>
      <c r="J93" s="133"/>
      <c r="L93" s="120"/>
      <c r="M93" s="120"/>
      <c r="N93" s="120"/>
      <c r="O93" s="120"/>
      <c r="P93" s="120"/>
    </row>
    <row r="94" spans="1:16" ht="22.35" customHeight="1">
      <c r="A94" s="61" t="s">
        <v>50</v>
      </c>
      <c r="D94" s="141">
        <v>0</v>
      </c>
      <c r="E94" s="133"/>
      <c r="F94" s="127">
        <v>61084</v>
      </c>
      <c r="G94" s="133"/>
      <c r="H94" s="141">
        <v>0</v>
      </c>
      <c r="I94" s="133"/>
      <c r="J94" s="127">
        <v>0</v>
      </c>
      <c r="L94" s="120"/>
      <c r="M94" s="120"/>
      <c r="N94" s="120"/>
      <c r="O94" s="120"/>
      <c r="P94" s="120"/>
    </row>
    <row r="95" spans="1:16" ht="22.35" customHeight="1">
      <c r="A95" s="61" t="s">
        <v>51</v>
      </c>
      <c r="B95" s="35">
        <v>9</v>
      </c>
      <c r="D95" s="133">
        <v>5516352</v>
      </c>
      <c r="E95" s="133"/>
      <c r="F95" s="127">
        <v>4677594</v>
      </c>
      <c r="G95" s="133"/>
      <c r="H95" s="120">
        <v>0</v>
      </c>
      <c r="I95" s="133"/>
      <c r="J95" s="127">
        <v>233962</v>
      </c>
      <c r="L95" s="120"/>
      <c r="M95" s="120"/>
      <c r="N95" s="120"/>
      <c r="O95" s="120"/>
      <c r="P95" s="120"/>
    </row>
    <row r="96" spans="1:16" ht="22.35" customHeight="1">
      <c r="A96" s="61" t="s">
        <v>52</v>
      </c>
      <c r="B96" s="137">
        <v>9</v>
      </c>
      <c r="D96" s="134">
        <v>1792154</v>
      </c>
      <c r="E96" s="134"/>
      <c r="F96" s="134">
        <v>3760305</v>
      </c>
      <c r="G96" s="134"/>
      <c r="H96" s="134">
        <v>366800</v>
      </c>
      <c r="I96" s="134"/>
      <c r="J96" s="134">
        <v>366800</v>
      </c>
      <c r="L96" s="120"/>
      <c r="M96" s="120"/>
      <c r="N96" s="120"/>
      <c r="O96" s="120"/>
      <c r="P96" s="120"/>
    </row>
    <row r="97" spans="1:16" ht="22.35" customHeight="1">
      <c r="A97" s="135" t="s">
        <v>53</v>
      </c>
      <c r="B97" s="137"/>
      <c r="C97" s="136"/>
      <c r="D97" s="121">
        <v>1466211</v>
      </c>
      <c r="E97" s="121"/>
      <c r="F97" s="121">
        <v>1383444</v>
      </c>
      <c r="G97" s="121"/>
      <c r="H97" s="121">
        <v>4575</v>
      </c>
      <c r="I97" s="121"/>
      <c r="J97" s="121">
        <v>3953</v>
      </c>
      <c r="L97" s="120"/>
      <c r="M97" s="120"/>
      <c r="N97" s="120"/>
      <c r="O97" s="120"/>
      <c r="P97" s="120"/>
    </row>
    <row r="98" spans="1:16" ht="22.35" customHeight="1">
      <c r="A98" s="135" t="s">
        <v>278</v>
      </c>
      <c r="B98" s="137"/>
      <c r="C98" s="136"/>
      <c r="L98" s="120"/>
      <c r="M98" s="120"/>
      <c r="N98" s="120"/>
      <c r="O98" s="120"/>
      <c r="P98" s="120"/>
    </row>
    <row r="99" spans="1:16" ht="22.35" customHeight="1">
      <c r="A99" s="135" t="s">
        <v>279</v>
      </c>
      <c r="B99" s="137"/>
      <c r="C99" s="136"/>
      <c r="D99" s="121">
        <v>98130</v>
      </c>
      <c r="E99" s="121"/>
      <c r="F99" s="121">
        <v>99148</v>
      </c>
      <c r="G99" s="121"/>
      <c r="H99" s="121">
        <v>24119</v>
      </c>
      <c r="I99" s="121"/>
      <c r="J99" s="121">
        <v>28743</v>
      </c>
      <c r="L99" s="120"/>
      <c r="M99" s="120"/>
      <c r="N99" s="120"/>
      <c r="O99" s="120"/>
      <c r="P99" s="120"/>
    </row>
    <row r="100" spans="1:16" ht="22.35" customHeight="1">
      <c r="A100" s="142" t="s">
        <v>258</v>
      </c>
      <c r="B100" s="137">
        <v>8</v>
      </c>
      <c r="C100" s="136"/>
      <c r="D100" s="121">
        <v>1014902</v>
      </c>
      <c r="E100" s="121"/>
      <c r="F100" s="121">
        <v>0</v>
      </c>
      <c r="G100" s="121"/>
      <c r="H100" s="121">
        <v>0</v>
      </c>
      <c r="I100" s="121"/>
      <c r="J100" s="121">
        <v>0</v>
      </c>
      <c r="L100" s="120"/>
      <c r="M100" s="120"/>
      <c r="N100" s="120"/>
      <c r="O100" s="120"/>
      <c r="P100" s="120"/>
    </row>
    <row r="101" spans="1:16" ht="22.35" customHeight="1">
      <c r="A101" s="142" t="s">
        <v>294</v>
      </c>
      <c r="B101" s="137"/>
      <c r="C101" s="136"/>
      <c r="D101" s="121">
        <v>67659</v>
      </c>
      <c r="E101" s="121"/>
      <c r="F101" s="121">
        <v>60684</v>
      </c>
      <c r="G101" s="121"/>
      <c r="H101" s="121">
        <v>0</v>
      </c>
      <c r="I101" s="121"/>
      <c r="J101" s="121">
        <v>0</v>
      </c>
      <c r="L101" s="120"/>
      <c r="M101" s="120"/>
      <c r="N101" s="120"/>
      <c r="O101" s="120"/>
      <c r="P101" s="120"/>
    </row>
    <row r="102" spans="1:16" ht="22.35" customHeight="1">
      <c r="A102" s="61" t="s">
        <v>55</v>
      </c>
      <c r="B102" s="35">
        <v>3</v>
      </c>
      <c r="D102" s="143">
        <v>554123</v>
      </c>
      <c r="E102" s="133"/>
      <c r="F102" s="121">
        <v>524459</v>
      </c>
      <c r="G102" s="133"/>
      <c r="H102" s="85">
        <v>0</v>
      </c>
      <c r="I102" s="133"/>
      <c r="J102" s="85">
        <v>0</v>
      </c>
      <c r="L102" s="120"/>
      <c r="M102" s="120"/>
      <c r="N102" s="120"/>
      <c r="O102" s="120"/>
      <c r="P102" s="120"/>
    </row>
    <row r="103" spans="1:16" ht="22.35" customHeight="1">
      <c r="A103" s="57" t="s">
        <v>56</v>
      </c>
      <c r="B103" s="117"/>
      <c r="C103" s="124"/>
      <c r="D103" s="138">
        <f>SUM(D94:D102)</f>
        <v>10509531</v>
      </c>
      <c r="E103" s="139"/>
      <c r="F103" s="138">
        <f>SUM(F94:F102)</f>
        <v>10566718</v>
      </c>
      <c r="G103" s="139"/>
      <c r="H103" s="138">
        <f>SUM(H94:H102)</f>
        <v>395494</v>
      </c>
      <c r="I103" s="139"/>
      <c r="J103" s="138">
        <f>SUM(J94:J102)</f>
        <v>633458</v>
      </c>
      <c r="L103" s="120"/>
      <c r="M103" s="120"/>
      <c r="N103" s="120"/>
      <c r="O103" s="120"/>
      <c r="P103" s="120"/>
    </row>
    <row r="104" spans="1:16" ht="22.35" customHeight="1">
      <c r="A104" s="57"/>
      <c r="B104" s="117"/>
      <c r="C104" s="124"/>
      <c r="D104" s="139"/>
      <c r="E104" s="139"/>
      <c r="F104" s="139"/>
      <c r="G104" s="139"/>
      <c r="H104" s="139"/>
      <c r="I104" s="139"/>
      <c r="J104" s="139"/>
      <c r="L104" s="120"/>
      <c r="M104" s="120"/>
      <c r="N104" s="120"/>
      <c r="O104" s="120"/>
      <c r="P104" s="120"/>
    </row>
    <row r="105" spans="1:16" ht="22.35" customHeight="1">
      <c r="A105" s="57" t="s">
        <v>57</v>
      </c>
      <c r="B105" s="117"/>
      <c r="C105" s="124"/>
      <c r="D105" s="144">
        <f>D103+D73</f>
        <v>18521927</v>
      </c>
      <c r="E105" s="139"/>
      <c r="F105" s="144">
        <f>F103+F73</f>
        <v>17067425</v>
      </c>
      <c r="G105" s="139"/>
      <c r="H105" s="144">
        <f>H103+H73</f>
        <v>1473543</v>
      </c>
      <c r="I105" s="139"/>
      <c r="J105" s="144">
        <f>J103+J73</f>
        <v>1405412</v>
      </c>
      <c r="L105" s="120"/>
      <c r="M105" s="120"/>
      <c r="N105" s="120"/>
      <c r="O105" s="120"/>
      <c r="P105" s="120"/>
    </row>
    <row r="106" spans="1:16" ht="22.35" customHeight="1">
      <c r="B106" s="117"/>
      <c r="C106" s="124"/>
      <c r="D106" s="145"/>
      <c r="E106" s="145"/>
      <c r="F106" s="145"/>
      <c r="G106" s="145"/>
      <c r="H106" s="145"/>
      <c r="I106" s="145"/>
      <c r="J106" s="145"/>
      <c r="L106" s="120"/>
      <c r="M106" s="120"/>
      <c r="N106" s="120"/>
      <c r="O106" s="120"/>
      <c r="P106" s="120"/>
    </row>
    <row r="107" spans="1:16" ht="22.35" customHeight="1">
      <c r="A107" s="118" t="s">
        <v>58</v>
      </c>
      <c r="B107" s="146"/>
      <c r="D107" s="119"/>
      <c r="E107" s="119"/>
      <c r="F107" s="119"/>
      <c r="G107" s="119"/>
      <c r="H107" s="119"/>
      <c r="I107" s="119"/>
      <c r="J107" s="119"/>
      <c r="L107" s="120"/>
      <c r="M107" s="120"/>
      <c r="N107" s="120"/>
      <c r="O107" s="120"/>
      <c r="P107" s="120"/>
    </row>
    <row r="108" spans="1:16" ht="22.35" customHeight="1">
      <c r="A108" s="123" t="s">
        <v>59</v>
      </c>
      <c r="D108" s="119"/>
      <c r="E108" s="119"/>
      <c r="F108" s="119"/>
      <c r="G108" s="119"/>
      <c r="H108" s="119"/>
      <c r="I108" s="119"/>
      <c r="J108" s="119"/>
      <c r="L108" s="120"/>
      <c r="M108" s="120"/>
      <c r="N108" s="120"/>
      <c r="O108" s="120"/>
      <c r="P108" s="120"/>
    </row>
    <row r="109" spans="1:16" ht="22.35" customHeight="1">
      <c r="A109" s="123" t="s">
        <v>60</v>
      </c>
      <c r="D109" s="119"/>
      <c r="E109" s="119"/>
      <c r="F109" s="119"/>
      <c r="G109" s="119"/>
      <c r="H109" s="119"/>
      <c r="I109" s="119"/>
      <c r="J109" s="119"/>
      <c r="L109" s="120"/>
      <c r="M109" s="120"/>
      <c r="N109" s="120"/>
      <c r="O109" s="120"/>
      <c r="P109" s="120"/>
    </row>
    <row r="110" spans="1:16" ht="22.35" customHeight="1" thickBot="1">
      <c r="A110" s="123" t="s">
        <v>61</v>
      </c>
      <c r="D110" s="147">
        <v>3458554</v>
      </c>
      <c r="E110" s="119"/>
      <c r="F110" s="147">
        <v>3458554</v>
      </c>
      <c r="G110" s="119"/>
      <c r="H110" s="147">
        <v>3458554</v>
      </c>
      <c r="I110" s="119"/>
      <c r="J110" s="147">
        <v>3458554</v>
      </c>
      <c r="L110" s="120"/>
      <c r="M110" s="120"/>
      <c r="N110" s="120"/>
      <c r="O110" s="120"/>
      <c r="P110" s="120"/>
    </row>
    <row r="111" spans="1:16" ht="22.35" customHeight="1" thickTop="1">
      <c r="A111" s="123" t="s">
        <v>62</v>
      </c>
      <c r="D111" s="85"/>
      <c r="E111" s="127"/>
      <c r="F111" s="85"/>
      <c r="G111" s="85"/>
      <c r="H111" s="85"/>
      <c r="I111" s="85"/>
      <c r="J111" s="85"/>
      <c r="L111" s="120"/>
      <c r="M111" s="120"/>
      <c r="N111" s="120"/>
      <c r="O111" s="120"/>
      <c r="P111" s="120"/>
    </row>
    <row r="112" spans="1:16" ht="22.35" customHeight="1">
      <c r="A112" s="123" t="s">
        <v>63</v>
      </c>
      <c r="D112" s="85">
        <f>'SOCE_Conso 11'!$E$29</f>
        <v>2503255</v>
      </c>
      <c r="E112" s="127"/>
      <c r="F112" s="85">
        <v>2503255</v>
      </c>
      <c r="G112" s="85"/>
      <c r="H112" s="85">
        <f>'SOCE_Separate 12'!$D$31</f>
        <v>2503255</v>
      </c>
      <c r="I112" s="85"/>
      <c r="J112" s="85">
        <v>2503255</v>
      </c>
      <c r="L112" s="120"/>
      <c r="M112" s="120"/>
      <c r="N112" s="120"/>
      <c r="O112" s="120"/>
      <c r="P112" s="120"/>
    </row>
    <row r="113" spans="1:16" ht="22.35" customHeight="1">
      <c r="A113" s="61" t="s">
        <v>64</v>
      </c>
      <c r="D113" s="85">
        <f>'SOCE_Conso 11'!$G$29</f>
        <v>207161</v>
      </c>
      <c r="E113" s="85"/>
      <c r="F113" s="85">
        <v>207161</v>
      </c>
      <c r="G113" s="85"/>
      <c r="H113" s="85">
        <f>'SOCE_Separate 12'!$F$31</f>
        <v>207161</v>
      </c>
      <c r="I113" s="85"/>
      <c r="J113" s="85">
        <v>207161</v>
      </c>
      <c r="L113" s="120"/>
      <c r="M113" s="120"/>
      <c r="N113" s="120"/>
      <c r="O113" s="120"/>
      <c r="P113" s="120"/>
    </row>
    <row r="114" spans="1:16" ht="22.35" customHeight="1">
      <c r="A114" s="61" t="s">
        <v>65</v>
      </c>
      <c r="D114" s="119"/>
      <c r="E114" s="119"/>
      <c r="F114" s="119"/>
      <c r="G114" s="119"/>
      <c r="H114" s="119"/>
      <c r="I114" s="119"/>
      <c r="J114" s="119"/>
      <c r="L114" s="120"/>
      <c r="M114" s="120"/>
      <c r="N114" s="120"/>
      <c r="O114" s="120"/>
      <c r="P114" s="120"/>
    </row>
    <row r="115" spans="1:16" ht="22.35" customHeight="1">
      <c r="A115" s="123" t="s">
        <v>66</v>
      </c>
      <c r="D115" s="119"/>
      <c r="E115" s="119"/>
      <c r="F115" s="119"/>
      <c r="G115" s="119"/>
      <c r="H115" s="119"/>
      <c r="I115" s="119"/>
      <c r="J115" s="119"/>
      <c r="L115" s="120"/>
      <c r="M115" s="120"/>
      <c r="N115" s="120"/>
      <c r="O115" s="120"/>
      <c r="P115" s="120"/>
    </row>
    <row r="116" spans="1:16" ht="22.35" customHeight="1">
      <c r="A116" s="123" t="s">
        <v>67</v>
      </c>
      <c r="D116" s="85">
        <f>'SOCE_Conso 11'!$I$29</f>
        <v>82900</v>
      </c>
      <c r="E116" s="85"/>
      <c r="F116" s="85">
        <v>82900</v>
      </c>
      <c r="G116" s="85"/>
      <c r="H116" s="85">
        <f>'SOCE_Separate 12'!$H$31</f>
        <v>82900</v>
      </c>
      <c r="I116" s="85"/>
      <c r="J116" s="85">
        <v>82900</v>
      </c>
      <c r="L116" s="120"/>
      <c r="M116" s="120"/>
      <c r="N116" s="120"/>
      <c r="O116" s="120"/>
      <c r="P116" s="120"/>
    </row>
    <row r="117" spans="1:16" ht="22.35" customHeight="1">
      <c r="A117" s="123" t="s">
        <v>68</v>
      </c>
      <c r="D117" s="85">
        <f>'SOCE_Conso 11'!$K$29</f>
        <v>1499283</v>
      </c>
      <c r="E117" s="85"/>
      <c r="F117" s="85">
        <v>1758247</v>
      </c>
      <c r="G117" s="85"/>
      <c r="H117" s="85">
        <f>'SOCE_Separate 12'!$J$31</f>
        <v>882804</v>
      </c>
      <c r="I117" s="85"/>
      <c r="J117" s="85">
        <v>810651</v>
      </c>
      <c r="L117" s="120"/>
      <c r="M117" s="120"/>
      <c r="N117" s="120"/>
      <c r="O117" s="120"/>
      <c r="P117" s="120"/>
    </row>
    <row r="118" spans="1:16" ht="22.35" customHeight="1">
      <c r="A118" s="61" t="s">
        <v>69</v>
      </c>
      <c r="D118" s="79">
        <f>'SOCE_Conso 11'!M29+'SOCE_Conso 11'!O29+'SOCE_Conso 11'!Q29+'SOCE_Conso 11'!S29+'SOCE_Conso 11'!U29</f>
        <v>333302</v>
      </c>
      <c r="E118" s="85"/>
      <c r="F118" s="79">
        <v>154578</v>
      </c>
      <c r="G118" s="85"/>
      <c r="H118" s="79">
        <f>'SOCE_Separate 12'!$L$31</f>
        <v>1781</v>
      </c>
      <c r="I118" s="85"/>
      <c r="J118" s="79">
        <v>142816</v>
      </c>
      <c r="L118" s="120"/>
      <c r="M118" s="120"/>
      <c r="N118" s="120"/>
      <c r="O118" s="120"/>
      <c r="P118" s="120"/>
    </row>
    <row r="119" spans="1:16" ht="22.35" customHeight="1">
      <c r="A119" s="57" t="s">
        <v>70</v>
      </c>
      <c r="D119" s="148">
        <f>SUM(D112:D118)</f>
        <v>4625901</v>
      </c>
      <c r="E119" s="58"/>
      <c r="F119" s="148">
        <f>SUM(F112:F118)</f>
        <v>4706141</v>
      </c>
      <c r="G119" s="58"/>
      <c r="H119" s="148">
        <f>SUM(H112:H118)</f>
        <v>3677901</v>
      </c>
      <c r="I119" s="58"/>
      <c r="J119" s="148">
        <f>SUM(J112:J118)</f>
        <v>3746783</v>
      </c>
      <c r="L119" s="120"/>
      <c r="M119" s="120"/>
      <c r="N119" s="120"/>
      <c r="O119" s="120"/>
      <c r="P119" s="120"/>
    </row>
    <row r="120" spans="1:16" ht="22.35" customHeight="1">
      <c r="A120" s="61" t="s">
        <v>71</v>
      </c>
      <c r="D120" s="79">
        <f>'SOCE_Conso 11'!$Y$29</f>
        <v>2630284</v>
      </c>
      <c r="E120" s="85"/>
      <c r="F120" s="79">
        <v>2911030</v>
      </c>
      <c r="G120" s="85"/>
      <c r="H120" s="79">
        <v>0</v>
      </c>
      <c r="I120" s="85"/>
      <c r="J120" s="79">
        <v>0</v>
      </c>
      <c r="L120" s="120"/>
      <c r="M120" s="120"/>
      <c r="N120" s="120"/>
      <c r="O120" s="120"/>
      <c r="P120" s="120"/>
    </row>
    <row r="121" spans="1:16" ht="22.35" customHeight="1">
      <c r="A121" s="57" t="s">
        <v>72</v>
      </c>
      <c r="D121" s="47">
        <f>SUM(D119:D120)</f>
        <v>7256185</v>
      </c>
      <c r="E121" s="130"/>
      <c r="F121" s="47">
        <f>SUM(F119:F120)</f>
        <v>7617171</v>
      </c>
      <c r="G121" s="130"/>
      <c r="H121" s="47">
        <f>SUM(H119:H120)</f>
        <v>3677901</v>
      </c>
      <c r="I121" s="130"/>
      <c r="J121" s="47">
        <f>SUM(J119:J120)</f>
        <v>3746783</v>
      </c>
      <c r="L121" s="120"/>
      <c r="M121" s="120"/>
      <c r="N121" s="120"/>
      <c r="O121" s="120"/>
      <c r="P121" s="120"/>
    </row>
    <row r="122" spans="1:16" ht="22.35" customHeight="1">
      <c r="A122" s="57"/>
      <c r="D122" s="58"/>
      <c r="E122" s="58"/>
      <c r="F122" s="58"/>
      <c r="G122" s="58"/>
      <c r="H122" s="58"/>
      <c r="I122" s="58"/>
      <c r="J122" s="58"/>
      <c r="L122" s="120"/>
      <c r="M122" s="120"/>
      <c r="N122" s="120"/>
      <c r="O122" s="120"/>
      <c r="P122" s="120"/>
    </row>
    <row r="123" spans="1:16" ht="22.35" customHeight="1" thickBot="1">
      <c r="A123" s="57" t="s">
        <v>73</v>
      </c>
      <c r="B123" s="117"/>
      <c r="C123" s="124"/>
      <c r="D123" s="131">
        <f>D121+D105</f>
        <v>25778112</v>
      </c>
      <c r="E123" s="58"/>
      <c r="F123" s="131">
        <f>F121+F105</f>
        <v>24684596</v>
      </c>
      <c r="G123" s="58"/>
      <c r="H123" s="131">
        <f>H121+H105</f>
        <v>5151444</v>
      </c>
      <c r="I123" s="58"/>
      <c r="J123" s="131">
        <f>J121+J105</f>
        <v>5152195</v>
      </c>
      <c r="L123" s="120"/>
      <c r="M123" s="120"/>
      <c r="N123" s="120"/>
      <c r="O123" s="120"/>
      <c r="P123" s="120"/>
    </row>
    <row r="124" spans="1:16" ht="22.35" customHeight="1" thickTop="1">
      <c r="C124" s="124"/>
      <c r="D124" s="85"/>
      <c r="E124" s="85"/>
      <c r="F124" s="85"/>
      <c r="G124" s="85"/>
      <c r="H124" s="85"/>
      <c r="I124" s="85"/>
      <c r="J124" s="85"/>
      <c r="L124" s="120"/>
      <c r="M124" s="120"/>
      <c r="N124" s="120"/>
      <c r="O124" s="120"/>
      <c r="P124" s="120"/>
    </row>
    <row r="125" spans="1:16" ht="22.35" customHeight="1">
      <c r="A125" s="270"/>
      <c r="B125" s="270"/>
      <c r="C125" s="124"/>
      <c r="D125" s="85">
        <f>D123-D41</f>
        <v>0</v>
      </c>
      <c r="E125" s="85"/>
      <c r="F125" s="85">
        <f>F123-F41</f>
        <v>0</v>
      </c>
      <c r="G125" s="85"/>
      <c r="H125" s="85">
        <f>H123-H41</f>
        <v>0</v>
      </c>
      <c r="I125" s="85"/>
      <c r="J125" s="85">
        <f>J123-J41</f>
        <v>0</v>
      </c>
      <c r="L125" s="120"/>
      <c r="M125" s="120"/>
      <c r="N125" s="120"/>
      <c r="O125" s="120"/>
      <c r="P125" s="120"/>
    </row>
    <row r="126" spans="1:16" ht="22.35" customHeight="1">
      <c r="B126" s="115"/>
      <c r="D126" s="132"/>
      <c r="L126" s="120"/>
      <c r="M126" s="120"/>
      <c r="N126" s="120"/>
      <c r="O126" s="120"/>
      <c r="P126" s="120"/>
    </row>
    <row r="127" spans="1:16" ht="22.35" customHeight="1">
      <c r="B127" s="115"/>
      <c r="D127" s="132"/>
      <c r="E127" s="132"/>
      <c r="F127" s="132"/>
      <c r="G127" s="132"/>
      <c r="H127" s="132"/>
      <c r="I127" s="132"/>
      <c r="J127" s="132"/>
      <c r="L127" s="120"/>
      <c r="M127" s="120"/>
      <c r="N127" s="120"/>
      <c r="O127" s="120"/>
      <c r="P127" s="120"/>
    </row>
    <row r="128" spans="1:16" ht="22.35" customHeight="1">
      <c r="B128" s="115"/>
      <c r="D128" s="132"/>
    </row>
    <row r="132" spans="2:4" ht="22.35" customHeight="1">
      <c r="B132" s="115"/>
    </row>
    <row r="133" spans="2:4" ht="22.35" customHeight="1">
      <c r="B133" s="115"/>
    </row>
    <row r="135" spans="2:4" ht="22.35" customHeight="1">
      <c r="D135" s="61" t="s">
        <v>39</v>
      </c>
    </row>
  </sheetData>
  <mergeCells count="12">
    <mergeCell ref="A125:B125"/>
    <mergeCell ref="A43:B43"/>
    <mergeCell ref="D51:J51"/>
    <mergeCell ref="D8:J8"/>
    <mergeCell ref="A3:J3"/>
    <mergeCell ref="D4:F4"/>
    <mergeCell ref="H4:J4"/>
    <mergeCell ref="A46:J46"/>
    <mergeCell ref="H47:J47"/>
    <mergeCell ref="A87:J87"/>
    <mergeCell ref="H88:J88"/>
    <mergeCell ref="D92:J92"/>
  </mergeCells>
  <pageMargins left="0.8" right="0.8" top="0.48" bottom="0.4" header="0.5" footer="0.5"/>
  <pageSetup paperSize="9" scale="80" firstPageNumber="3" fitToWidth="0"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2" manualBreakCount="2">
    <brk id="43" max="16383" man="1"/>
    <brk id="84"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1"/>
  <sheetViews>
    <sheetView view="pageBreakPreview" topLeftCell="A31" zoomScaleNormal="115" zoomScaleSheetLayoutView="100" workbookViewId="0">
      <selection activeCell="L8" sqref="L8"/>
    </sheetView>
  </sheetViews>
  <sheetFormatPr defaultColWidth="10.625" defaultRowHeight="22.2" customHeight="1"/>
  <cols>
    <col min="1" max="1" width="58.375" style="111" customWidth="1"/>
    <col min="2" max="2" width="11.125" style="108" customWidth="1"/>
    <col min="3" max="3" width="1.625" style="109" customWidth="1"/>
    <col min="4" max="4" width="15.125" style="111" customWidth="1"/>
    <col min="5" max="5" width="1.625" style="111" customWidth="1"/>
    <col min="6" max="6" width="15.125" style="111" customWidth="1"/>
    <col min="7" max="7" width="1.625" style="112" customWidth="1"/>
    <col min="8" max="8" width="15.125" style="111" customWidth="1"/>
    <col min="9" max="9" width="1.5" style="111" customWidth="1"/>
    <col min="10" max="10" width="15.125" style="111" customWidth="1"/>
    <col min="11" max="16384" width="10.625" style="111"/>
  </cols>
  <sheetData>
    <row r="1" spans="1:10" s="26" customFormat="1" ht="22.2" customHeight="1">
      <c r="A1" s="23" t="s">
        <v>0</v>
      </c>
      <c r="B1" s="24"/>
      <c r="C1" s="23"/>
      <c r="D1" s="23"/>
      <c r="E1" s="23"/>
      <c r="F1" s="23"/>
      <c r="G1" s="25"/>
      <c r="H1" s="23"/>
      <c r="I1" s="23"/>
      <c r="J1" s="23"/>
    </row>
    <row r="2" spans="1:10" s="26" customFormat="1" ht="22.2" customHeight="1">
      <c r="A2" s="27" t="s">
        <v>74</v>
      </c>
      <c r="B2" s="28"/>
      <c r="C2" s="27"/>
      <c r="D2" s="27"/>
      <c r="E2" s="27"/>
      <c r="F2" s="27"/>
      <c r="G2" s="29"/>
      <c r="H2" s="27"/>
      <c r="I2" s="27"/>
      <c r="J2" s="27"/>
    </row>
    <row r="3" spans="1:10" s="26" customFormat="1" ht="22.2" customHeight="1">
      <c r="A3" s="27"/>
      <c r="B3" s="28"/>
      <c r="C3" s="27"/>
      <c r="D3" s="27"/>
      <c r="E3" s="27"/>
      <c r="F3" s="27"/>
      <c r="G3" s="29"/>
      <c r="H3" s="27"/>
      <c r="I3" s="27"/>
      <c r="J3" s="27"/>
    </row>
    <row r="4" spans="1:10" s="32" customFormat="1" ht="22.2" customHeight="1">
      <c r="A4" s="30"/>
      <c r="B4" s="31"/>
      <c r="D4" s="275" t="s">
        <v>2</v>
      </c>
      <c r="E4" s="275"/>
      <c r="F4" s="275"/>
      <c r="G4" s="275"/>
      <c r="H4" s="275" t="s">
        <v>3</v>
      </c>
      <c r="I4" s="275"/>
      <c r="J4" s="275"/>
    </row>
    <row r="5" spans="1:10" s="32" customFormat="1" ht="22.2" customHeight="1">
      <c r="A5" s="30"/>
      <c r="B5" s="33"/>
      <c r="C5" s="33"/>
      <c r="D5" s="276" t="s">
        <v>75</v>
      </c>
      <c r="E5" s="276"/>
      <c r="F5" s="276"/>
      <c r="G5" s="34"/>
      <c r="H5" s="276" t="s">
        <v>75</v>
      </c>
      <c r="I5" s="276"/>
      <c r="J5" s="276"/>
    </row>
    <row r="6" spans="1:10" s="32" customFormat="1" ht="22.2" customHeight="1">
      <c r="A6" s="30"/>
      <c r="B6" s="31"/>
      <c r="C6" s="33"/>
      <c r="D6" s="276" t="s">
        <v>225</v>
      </c>
      <c r="E6" s="276"/>
      <c r="F6" s="276"/>
      <c r="G6" s="34"/>
      <c r="H6" s="276" t="s">
        <v>225</v>
      </c>
      <c r="I6" s="276"/>
      <c r="J6" s="276"/>
    </row>
    <row r="7" spans="1:10" s="32" customFormat="1" ht="22.2" customHeight="1">
      <c r="A7" s="30"/>
      <c r="B7" s="35" t="s">
        <v>5</v>
      </c>
      <c r="C7" s="33"/>
      <c r="D7" s="31">
        <v>2567</v>
      </c>
      <c r="F7" s="31">
        <v>2566</v>
      </c>
      <c r="G7" s="36"/>
      <c r="H7" s="31">
        <v>2567</v>
      </c>
      <c r="J7" s="31">
        <v>2566</v>
      </c>
    </row>
    <row r="8" spans="1:10" s="32" customFormat="1" ht="22.2" customHeight="1">
      <c r="A8" s="30"/>
      <c r="B8" s="35"/>
      <c r="C8" s="33"/>
      <c r="D8" s="31"/>
      <c r="F8" s="37" t="s">
        <v>193</v>
      </c>
      <c r="G8" s="36"/>
      <c r="H8" s="31"/>
      <c r="J8" s="31"/>
    </row>
    <row r="9" spans="1:10" s="32" customFormat="1" ht="22.2" customHeight="1">
      <c r="A9" s="30"/>
      <c r="B9" s="33"/>
      <c r="C9" s="38"/>
      <c r="D9" s="277" t="s">
        <v>8</v>
      </c>
      <c r="E9" s="277"/>
      <c r="F9" s="277"/>
      <c r="G9" s="277"/>
      <c r="H9" s="277"/>
      <c r="I9" s="277"/>
      <c r="J9" s="277"/>
    </row>
    <row r="10" spans="1:10" s="32" customFormat="1" ht="22.2" customHeight="1">
      <c r="A10" s="39" t="s">
        <v>76</v>
      </c>
      <c r="B10" s="33"/>
      <c r="C10" s="33"/>
      <c r="G10" s="40"/>
      <c r="H10" s="41"/>
      <c r="I10" s="41"/>
      <c r="J10" s="41"/>
    </row>
    <row r="11" spans="1:10" s="32" customFormat="1" ht="22.2" customHeight="1">
      <c r="A11" s="42" t="s">
        <v>213</v>
      </c>
      <c r="B11" s="43"/>
      <c r="C11" s="43"/>
      <c r="D11" s="44">
        <v>70201</v>
      </c>
      <c r="E11" s="45"/>
      <c r="F11" s="44">
        <v>43758</v>
      </c>
      <c r="G11" s="46"/>
      <c r="H11" s="44">
        <v>26898</v>
      </c>
      <c r="I11" s="45"/>
      <c r="J11" s="44">
        <v>39476</v>
      </c>
    </row>
    <row r="12" spans="1:10" s="32" customFormat="1" ht="22.2" customHeight="1">
      <c r="A12" s="42" t="s">
        <v>212</v>
      </c>
      <c r="B12" s="43"/>
      <c r="C12" s="43"/>
      <c r="D12" s="44">
        <v>0</v>
      </c>
      <c r="E12" s="45"/>
      <c r="F12" s="44">
        <v>0</v>
      </c>
      <c r="G12" s="46"/>
      <c r="H12" s="44">
        <v>4620</v>
      </c>
      <c r="I12" s="45"/>
      <c r="J12" s="44">
        <v>4110</v>
      </c>
    </row>
    <row r="13" spans="1:10" s="32" customFormat="1" ht="22.2" customHeight="1">
      <c r="A13" s="42" t="s">
        <v>77</v>
      </c>
      <c r="B13" s="43"/>
      <c r="C13" s="43"/>
      <c r="D13" s="44">
        <v>104520</v>
      </c>
      <c r="E13" s="45"/>
      <c r="F13" s="44">
        <v>465371</v>
      </c>
      <c r="G13" s="46"/>
      <c r="H13" s="44">
        <v>0</v>
      </c>
      <c r="I13" s="45"/>
      <c r="J13" s="44">
        <v>0</v>
      </c>
    </row>
    <row r="14" spans="1:10" s="32" customFormat="1" ht="22.2" customHeight="1">
      <c r="A14" s="42" t="s">
        <v>78</v>
      </c>
      <c r="B14" s="43"/>
      <c r="C14" s="43"/>
      <c r="D14" s="44">
        <v>196242</v>
      </c>
      <c r="E14" s="45"/>
      <c r="F14" s="44">
        <v>149525</v>
      </c>
      <c r="G14" s="46"/>
      <c r="H14" s="44">
        <v>0</v>
      </c>
      <c r="I14" s="45"/>
      <c r="J14" s="44">
        <v>0</v>
      </c>
    </row>
    <row r="15" spans="1:10" s="32" customFormat="1" ht="22.2" customHeight="1">
      <c r="A15" s="42" t="s">
        <v>79</v>
      </c>
      <c r="B15" s="43"/>
      <c r="C15" s="43"/>
      <c r="D15" s="44">
        <v>24376</v>
      </c>
      <c r="E15" s="45"/>
      <c r="F15" s="44">
        <v>30155</v>
      </c>
      <c r="G15" s="46"/>
      <c r="H15" s="44">
        <v>0</v>
      </c>
      <c r="I15" s="45"/>
      <c r="J15" s="44">
        <v>0</v>
      </c>
    </row>
    <row r="16" spans="1:10" s="32" customFormat="1" ht="22.2" customHeight="1">
      <c r="A16" s="42" t="s">
        <v>80</v>
      </c>
      <c r="B16" s="43"/>
      <c r="C16" s="43"/>
      <c r="D16" s="44">
        <v>49547</v>
      </c>
      <c r="E16" s="45"/>
      <c r="F16" s="44">
        <v>24673</v>
      </c>
      <c r="G16" s="46"/>
      <c r="H16" s="44">
        <v>0</v>
      </c>
      <c r="I16" s="45"/>
      <c r="J16" s="44">
        <v>0</v>
      </c>
    </row>
    <row r="17" spans="1:10" s="32" customFormat="1" ht="22.2" customHeight="1">
      <c r="A17" s="42" t="s">
        <v>257</v>
      </c>
      <c r="B17" s="43"/>
      <c r="C17" s="43"/>
      <c r="D17" s="44">
        <v>221</v>
      </c>
      <c r="E17" s="45"/>
      <c r="F17" s="44">
        <v>0</v>
      </c>
      <c r="G17" s="46"/>
      <c r="H17" s="44">
        <v>164139</v>
      </c>
      <c r="I17" s="45"/>
      <c r="J17" s="44">
        <v>1527</v>
      </c>
    </row>
    <row r="18" spans="1:10" s="32" customFormat="1" ht="22.2" customHeight="1">
      <c r="A18" s="42" t="s">
        <v>157</v>
      </c>
      <c r="B18" s="43">
        <v>2</v>
      </c>
      <c r="C18" s="43"/>
      <c r="D18" s="44">
        <v>0</v>
      </c>
      <c r="E18" s="45"/>
      <c r="F18" s="44">
        <v>25589</v>
      </c>
      <c r="G18" s="46"/>
      <c r="H18" s="44">
        <v>0</v>
      </c>
      <c r="I18" s="45"/>
      <c r="J18" s="44">
        <v>0</v>
      </c>
    </row>
    <row r="19" spans="1:10" s="32" customFormat="1" ht="22.2" customHeight="1">
      <c r="A19" s="42" t="s">
        <v>280</v>
      </c>
    </row>
    <row r="20" spans="1:10" s="32" customFormat="1" ht="22.2" customHeight="1">
      <c r="A20" s="42" t="s">
        <v>281</v>
      </c>
      <c r="B20" s="43">
        <v>2</v>
      </c>
      <c r="C20" s="43"/>
      <c r="D20" s="44">
        <v>0</v>
      </c>
      <c r="E20" s="45"/>
      <c r="F20" s="44">
        <v>360324</v>
      </c>
      <c r="G20" s="46"/>
      <c r="H20" s="44">
        <v>0</v>
      </c>
      <c r="I20" s="45"/>
      <c r="J20" s="44">
        <v>0</v>
      </c>
    </row>
    <row r="21" spans="1:10" s="32" customFormat="1" ht="22.2" customHeight="1">
      <c r="A21" s="42" t="s">
        <v>247</v>
      </c>
      <c r="B21" s="43">
        <v>2</v>
      </c>
      <c r="C21" s="43"/>
      <c r="D21" s="44">
        <v>0</v>
      </c>
      <c r="E21" s="45"/>
      <c r="F21" s="44">
        <v>861931</v>
      </c>
      <c r="G21" s="46"/>
      <c r="H21" s="44">
        <v>0</v>
      </c>
      <c r="I21" s="45"/>
      <c r="J21" s="44">
        <v>0</v>
      </c>
    </row>
    <row r="22" spans="1:10" s="32" customFormat="1" ht="22.2" customHeight="1">
      <c r="A22" s="32" t="s">
        <v>81</v>
      </c>
      <c r="B22" s="43"/>
      <c r="C22" s="43"/>
      <c r="D22" s="44">
        <v>213470</v>
      </c>
      <c r="E22" s="45"/>
      <c r="F22" s="44">
        <v>28833</v>
      </c>
      <c r="G22" s="46"/>
      <c r="H22" s="44">
        <v>19</v>
      </c>
      <c r="I22" s="45"/>
      <c r="J22" s="44">
        <v>19</v>
      </c>
    </row>
    <row r="23" spans="1:10" s="32" customFormat="1" ht="22.2" customHeight="1">
      <c r="A23" s="30" t="s">
        <v>82</v>
      </c>
      <c r="B23" s="33"/>
      <c r="C23" s="33"/>
      <c r="D23" s="47">
        <f>SUM(D11:D22)</f>
        <v>658577</v>
      </c>
      <c r="E23" s="48"/>
      <c r="F23" s="49">
        <f>SUM(F11:F22)</f>
        <v>1990159</v>
      </c>
      <c r="G23" s="50">
        <f>SUM(G11:G22)</f>
        <v>0</v>
      </c>
      <c r="H23" s="47">
        <f>SUM(H11:H22)</f>
        <v>195676</v>
      </c>
      <c r="I23" s="48"/>
      <c r="J23" s="49">
        <f>SUM(J11:J22)</f>
        <v>45132</v>
      </c>
    </row>
    <row r="24" spans="1:10" s="32" customFormat="1" ht="22.2" customHeight="1">
      <c r="A24" s="51"/>
      <c r="B24" s="33"/>
      <c r="C24" s="33"/>
      <c r="D24" s="52"/>
      <c r="E24" s="52"/>
      <c r="F24" s="52"/>
      <c r="G24" s="53"/>
      <c r="H24" s="52"/>
      <c r="I24" s="52"/>
      <c r="J24" s="52"/>
    </row>
    <row r="25" spans="1:10" s="32" customFormat="1" ht="22.2" customHeight="1">
      <c r="A25" s="39" t="s">
        <v>83</v>
      </c>
      <c r="B25" s="33"/>
      <c r="C25" s="33"/>
      <c r="D25" s="45"/>
      <c r="E25" s="45"/>
      <c r="F25" s="45"/>
      <c r="G25" s="46"/>
      <c r="H25" s="45"/>
      <c r="I25" s="45"/>
      <c r="J25" s="45"/>
    </row>
    <row r="26" spans="1:10" s="32" customFormat="1" ht="22.2" customHeight="1">
      <c r="A26" s="32" t="s">
        <v>84</v>
      </c>
      <c r="B26" s="33">
        <v>2</v>
      </c>
      <c r="C26" s="33"/>
      <c r="D26" s="44">
        <v>86400</v>
      </c>
      <c r="E26" s="45"/>
      <c r="F26" s="44">
        <v>447949</v>
      </c>
      <c r="G26" s="46"/>
      <c r="H26" s="44">
        <v>0</v>
      </c>
      <c r="I26" s="45"/>
      <c r="J26" s="44">
        <v>0</v>
      </c>
    </row>
    <row r="27" spans="1:10" s="32" customFormat="1" ht="22.2" customHeight="1">
      <c r="A27" s="32" t="s">
        <v>85</v>
      </c>
      <c r="B27" s="33">
        <v>2</v>
      </c>
      <c r="C27" s="33"/>
      <c r="D27" s="44">
        <v>65234</v>
      </c>
      <c r="E27" s="45"/>
      <c r="F27" s="44">
        <v>47691</v>
      </c>
      <c r="G27" s="46"/>
      <c r="H27" s="44">
        <v>0</v>
      </c>
      <c r="I27" s="45"/>
      <c r="J27" s="44">
        <v>0</v>
      </c>
    </row>
    <row r="28" spans="1:10" s="32" customFormat="1" ht="22.2" customHeight="1">
      <c r="A28" s="32" t="s">
        <v>86</v>
      </c>
      <c r="B28" s="33"/>
      <c r="C28" s="33"/>
      <c r="D28" s="44">
        <v>9182</v>
      </c>
      <c r="E28" s="45"/>
      <c r="F28" s="44">
        <v>6327</v>
      </c>
      <c r="G28" s="46"/>
      <c r="H28" s="44">
        <v>0</v>
      </c>
      <c r="I28" s="45"/>
      <c r="J28" s="44">
        <v>0</v>
      </c>
    </row>
    <row r="29" spans="1:10" s="32" customFormat="1" ht="22.2" customHeight="1">
      <c r="A29" s="32" t="s">
        <v>87</v>
      </c>
      <c r="B29" s="33">
        <v>2</v>
      </c>
      <c r="C29" s="33"/>
      <c r="D29" s="44">
        <v>88854</v>
      </c>
      <c r="E29" s="45"/>
      <c r="F29" s="44">
        <v>44193</v>
      </c>
      <c r="G29" s="46"/>
      <c r="H29" s="44">
        <v>0</v>
      </c>
      <c r="I29" s="45"/>
      <c r="J29" s="44">
        <v>0</v>
      </c>
    </row>
    <row r="30" spans="1:10" s="32" customFormat="1" ht="22.2" customHeight="1">
      <c r="A30" s="32" t="s">
        <v>88</v>
      </c>
      <c r="B30" s="33"/>
      <c r="C30" s="33"/>
      <c r="D30" s="44">
        <v>30742</v>
      </c>
      <c r="E30" s="45"/>
      <c r="F30" s="44">
        <v>36999</v>
      </c>
      <c r="G30" s="53"/>
      <c r="H30" s="44">
        <v>0</v>
      </c>
      <c r="I30" s="52"/>
      <c r="J30" s="44">
        <v>0</v>
      </c>
    </row>
    <row r="31" spans="1:10" s="32" customFormat="1" ht="22.2" customHeight="1">
      <c r="A31" s="32" t="s">
        <v>89</v>
      </c>
      <c r="B31" s="43">
        <v>2</v>
      </c>
      <c r="C31" s="43"/>
      <c r="D31" s="44">
        <v>320347</v>
      </c>
      <c r="E31" s="52"/>
      <c r="F31" s="44">
        <v>207515</v>
      </c>
      <c r="G31" s="46"/>
      <c r="H31" s="44">
        <v>18294</v>
      </c>
      <c r="I31" s="45"/>
      <c r="J31" s="44">
        <v>19781</v>
      </c>
    </row>
    <row r="32" spans="1:10" s="32" customFormat="1" ht="22.2" customHeight="1">
      <c r="A32" s="32" t="s">
        <v>90</v>
      </c>
      <c r="B32" s="43">
        <v>13</v>
      </c>
      <c r="C32" s="43"/>
      <c r="D32" s="44">
        <v>28335</v>
      </c>
      <c r="E32" s="52"/>
      <c r="F32" s="44">
        <v>0</v>
      </c>
      <c r="G32" s="46"/>
      <c r="H32" s="44">
        <v>11000</v>
      </c>
      <c r="I32" s="45"/>
      <c r="J32" s="44">
        <v>0</v>
      </c>
    </row>
    <row r="33" spans="1:10" s="32" customFormat="1" ht="22.2" customHeight="1">
      <c r="A33" s="32" t="s">
        <v>256</v>
      </c>
      <c r="B33" s="43"/>
      <c r="C33" s="43"/>
      <c r="D33" s="44">
        <v>0</v>
      </c>
      <c r="E33" s="52"/>
      <c r="F33" s="44">
        <v>182993</v>
      </c>
      <c r="G33" s="46"/>
      <c r="H33" s="44">
        <v>0</v>
      </c>
      <c r="I33" s="45"/>
      <c r="J33" s="44">
        <v>0</v>
      </c>
    </row>
    <row r="34" spans="1:10" s="32" customFormat="1" ht="22.2" customHeight="1">
      <c r="A34" s="30" t="s">
        <v>92</v>
      </c>
      <c r="B34" s="33"/>
      <c r="C34" s="54"/>
      <c r="D34" s="47">
        <f>SUM(D26:D33)</f>
        <v>629094</v>
      </c>
      <c r="E34" s="55"/>
      <c r="F34" s="49">
        <f>SUM(F26:F33)</f>
        <v>973667</v>
      </c>
      <c r="G34" s="50">
        <f>SUM(G26:G31)</f>
        <v>0</v>
      </c>
      <c r="H34" s="47">
        <f>SUM(H26:H33)</f>
        <v>29294</v>
      </c>
      <c r="I34" s="48"/>
      <c r="J34" s="49">
        <f>SUM(J26:J33)</f>
        <v>19781</v>
      </c>
    </row>
    <row r="35" spans="1:10" s="32" customFormat="1" ht="22.2" customHeight="1">
      <c r="A35" s="30"/>
      <c r="B35" s="33"/>
      <c r="C35" s="54"/>
      <c r="D35" s="56"/>
      <c r="E35" s="45"/>
      <c r="F35" s="56"/>
      <c r="G35" s="53"/>
      <c r="H35" s="56"/>
      <c r="I35" s="52"/>
      <c r="J35" s="56"/>
    </row>
    <row r="36" spans="1:10" s="32" customFormat="1" ht="22.2" customHeight="1">
      <c r="A36" s="57" t="s">
        <v>298</v>
      </c>
      <c r="B36" s="33"/>
      <c r="C36" s="54"/>
      <c r="D36" s="58">
        <f>D23-D34</f>
        <v>29483</v>
      </c>
      <c r="E36" s="48"/>
      <c r="F36" s="59">
        <f>F23-F34</f>
        <v>1016492</v>
      </c>
      <c r="G36" s="50"/>
      <c r="H36" s="58">
        <f>H23-H34</f>
        <v>166382</v>
      </c>
      <c r="I36" s="48"/>
      <c r="J36" s="59">
        <f>J23-J34</f>
        <v>25351</v>
      </c>
    </row>
    <row r="37" spans="1:10" s="32" customFormat="1" ht="22.2" customHeight="1">
      <c r="A37" s="32" t="s">
        <v>94</v>
      </c>
      <c r="B37" s="43">
        <v>2</v>
      </c>
      <c r="C37" s="43"/>
      <c r="D37" s="44">
        <v>-271487</v>
      </c>
      <c r="E37" s="60"/>
      <c r="F37" s="44">
        <v>-178639</v>
      </c>
      <c r="G37" s="53"/>
      <c r="H37" s="44">
        <v>-18051</v>
      </c>
      <c r="I37" s="52"/>
      <c r="J37" s="52">
        <v>-20889</v>
      </c>
    </row>
    <row r="38" spans="1:10" s="32" customFormat="1" ht="22.2" customHeight="1">
      <c r="A38" s="32" t="s">
        <v>253</v>
      </c>
      <c r="B38" s="43">
        <v>3</v>
      </c>
      <c r="C38" s="43"/>
      <c r="D38" s="44">
        <v>-15750</v>
      </c>
      <c r="E38" s="60"/>
      <c r="F38" s="44">
        <v>0</v>
      </c>
      <c r="G38" s="53"/>
      <c r="H38" s="44">
        <v>-6500</v>
      </c>
      <c r="I38" s="52"/>
      <c r="J38" s="44">
        <v>0</v>
      </c>
    </row>
    <row r="39" spans="1:10" s="32" customFormat="1" ht="22.2" customHeight="1">
      <c r="A39" s="61" t="s">
        <v>286</v>
      </c>
      <c r="B39" s="33"/>
      <c r="C39" s="33"/>
    </row>
    <row r="40" spans="1:10" s="32" customFormat="1" ht="22.2" customHeight="1">
      <c r="A40" s="61" t="s">
        <v>287</v>
      </c>
      <c r="B40" s="33"/>
      <c r="C40" s="33"/>
      <c r="D40" s="44">
        <v>2844</v>
      </c>
      <c r="E40" s="62"/>
      <c r="F40" s="44">
        <v>-16137</v>
      </c>
      <c r="G40" s="63"/>
      <c r="H40" s="44">
        <v>0</v>
      </c>
      <c r="I40" s="62"/>
      <c r="J40" s="64">
        <v>0</v>
      </c>
    </row>
    <row r="41" spans="1:10" s="32" customFormat="1" ht="22.2" customHeight="1">
      <c r="A41" s="30" t="s">
        <v>97</v>
      </c>
      <c r="B41" s="33"/>
      <c r="C41" s="38"/>
      <c r="D41" s="65">
        <f>SUM(D36:D40)</f>
        <v>-254910</v>
      </c>
      <c r="E41" s="66"/>
      <c r="F41" s="65">
        <f>SUM(F36:F40)</f>
        <v>821716</v>
      </c>
      <c r="G41" s="67"/>
      <c r="H41" s="65">
        <f>SUM(H36:H40)</f>
        <v>141831</v>
      </c>
      <c r="I41" s="66"/>
      <c r="J41" s="65">
        <f>SUM(J36:J40)</f>
        <v>4462</v>
      </c>
    </row>
    <row r="42" spans="1:10" s="32" customFormat="1" ht="22.2" customHeight="1">
      <c r="A42" s="32" t="s">
        <v>242</v>
      </c>
      <c r="B42" s="33">
        <v>2</v>
      </c>
      <c r="C42" s="38"/>
      <c r="D42" s="13">
        <f>'PL_9M 8-9'!D44-'PL_9M 8-9'!M44</f>
        <v>-34483</v>
      </c>
      <c r="E42" s="52"/>
      <c r="F42" s="13">
        <f>'PL_9M 8-9'!F44-'PL_9M 8-9'!P44</f>
        <v>30899</v>
      </c>
      <c r="G42" s="53"/>
      <c r="H42" s="44">
        <f>'PL_9M 8-9'!H44-'PL_9M 8-9'!N44</f>
        <v>-32242</v>
      </c>
      <c r="I42" s="52"/>
      <c r="J42" s="68">
        <v>0</v>
      </c>
    </row>
    <row r="43" spans="1:10" s="32" customFormat="1" ht="22.2" customHeight="1">
      <c r="A43" s="30" t="s">
        <v>98</v>
      </c>
      <c r="B43" s="33"/>
      <c r="C43" s="33"/>
      <c r="D43" s="69">
        <f>SUM(D41:D42)</f>
        <v>-289393</v>
      </c>
      <c r="E43" s="70"/>
      <c r="F43" s="69">
        <f>SUM(F41:F42)</f>
        <v>852615</v>
      </c>
      <c r="G43" s="71"/>
      <c r="H43" s="72">
        <f>SUM(H41:H42)</f>
        <v>109589</v>
      </c>
      <c r="I43" s="70"/>
      <c r="J43" s="69">
        <f>SUM(J41:J42)</f>
        <v>4462</v>
      </c>
    </row>
    <row r="44" spans="1:10" s="32" customFormat="1" ht="22.2" customHeight="1">
      <c r="B44" s="33"/>
      <c r="C44" s="38"/>
      <c r="D44" s="73"/>
      <c r="G44" s="36"/>
    </row>
    <row r="45" spans="1:10" s="32" customFormat="1" ht="22.2" customHeight="1">
      <c r="A45" s="27" t="s">
        <v>0</v>
      </c>
      <c r="B45" s="28"/>
      <c r="C45" s="27"/>
      <c r="D45" s="27"/>
      <c r="E45" s="27"/>
      <c r="F45" s="27"/>
      <c r="G45" s="29"/>
      <c r="H45" s="27"/>
      <c r="I45" s="27"/>
      <c r="J45" s="27"/>
    </row>
    <row r="46" spans="1:10" s="32" customFormat="1" ht="22.2" customHeight="1">
      <c r="A46" s="27" t="s">
        <v>74</v>
      </c>
      <c r="B46" s="28"/>
      <c r="C46" s="27"/>
      <c r="D46" s="27"/>
      <c r="E46" s="27"/>
      <c r="F46" s="27"/>
      <c r="G46" s="29"/>
      <c r="H46" s="27"/>
      <c r="I46" s="27"/>
      <c r="J46" s="27"/>
    </row>
    <row r="47" spans="1:10" s="32" customFormat="1" ht="22.2" customHeight="1">
      <c r="A47" s="278"/>
      <c r="B47" s="278"/>
      <c r="C47" s="278"/>
      <c r="D47" s="278"/>
      <c r="E47" s="278"/>
      <c r="F47" s="278"/>
      <c r="G47" s="278"/>
      <c r="H47" s="278"/>
      <c r="I47" s="278"/>
      <c r="J47" s="278"/>
    </row>
    <row r="48" spans="1:10" s="32" customFormat="1" ht="22.2" customHeight="1">
      <c r="B48" s="31"/>
      <c r="D48" s="275" t="s">
        <v>2</v>
      </c>
      <c r="E48" s="275"/>
      <c r="F48" s="275"/>
      <c r="G48" s="275"/>
      <c r="H48" s="275" t="s">
        <v>3</v>
      </c>
      <c r="I48" s="275"/>
      <c r="J48" s="275"/>
    </row>
    <row r="49" spans="1:10" s="32" customFormat="1" ht="22.2" customHeight="1">
      <c r="B49" s="33"/>
      <c r="C49" s="33"/>
      <c r="D49" s="276" t="s">
        <v>75</v>
      </c>
      <c r="E49" s="276"/>
      <c r="F49" s="276"/>
      <c r="G49" s="34"/>
      <c r="H49" s="276" t="s">
        <v>75</v>
      </c>
      <c r="I49" s="276"/>
      <c r="J49" s="276"/>
    </row>
    <row r="50" spans="1:10" s="32" customFormat="1" ht="22.2" customHeight="1">
      <c r="B50" s="33"/>
      <c r="C50" s="33"/>
      <c r="D50" s="276" t="s">
        <v>225</v>
      </c>
      <c r="E50" s="276"/>
      <c r="F50" s="276"/>
      <c r="G50" s="34"/>
      <c r="H50" s="276" t="s">
        <v>225</v>
      </c>
      <c r="I50" s="276"/>
      <c r="J50" s="276"/>
    </row>
    <row r="51" spans="1:10" s="32" customFormat="1" ht="22.2" customHeight="1">
      <c r="B51" s="33"/>
      <c r="C51" s="33"/>
      <c r="D51" s="31">
        <v>2567</v>
      </c>
      <c r="F51" s="31">
        <v>2566</v>
      </c>
      <c r="G51" s="36"/>
      <c r="H51" s="31">
        <v>2567</v>
      </c>
      <c r="J51" s="31">
        <v>2566</v>
      </c>
    </row>
    <row r="52" spans="1:10" s="32" customFormat="1" ht="22.2" customHeight="1">
      <c r="B52" s="33"/>
      <c r="C52" s="33"/>
      <c r="D52" s="31"/>
      <c r="F52" s="37" t="s">
        <v>193</v>
      </c>
      <c r="G52" s="36"/>
      <c r="H52" s="31"/>
      <c r="J52" s="31"/>
    </row>
    <row r="53" spans="1:10" s="32" customFormat="1" ht="22.2" customHeight="1">
      <c r="B53" s="33"/>
      <c r="C53" s="33"/>
      <c r="D53" s="277" t="s">
        <v>8</v>
      </c>
      <c r="E53" s="277"/>
      <c r="F53" s="277"/>
      <c r="G53" s="277"/>
      <c r="H53" s="277"/>
      <c r="I53" s="277"/>
      <c r="J53" s="277"/>
    </row>
    <row r="54" spans="1:10" s="32" customFormat="1" ht="22.2" customHeight="1">
      <c r="A54" s="21" t="s">
        <v>99</v>
      </c>
      <c r="B54" s="33"/>
      <c r="C54" s="54"/>
      <c r="D54" s="74"/>
      <c r="F54" s="74"/>
      <c r="G54" s="36"/>
      <c r="H54" s="74"/>
      <c r="I54" s="74"/>
      <c r="J54" s="74"/>
    </row>
    <row r="55" spans="1:10" s="32" customFormat="1" ht="22.2" customHeight="1">
      <c r="A55" s="75" t="s">
        <v>100</v>
      </c>
      <c r="B55" s="33"/>
      <c r="C55" s="54"/>
      <c r="D55" s="74"/>
      <c r="E55" s="74"/>
      <c r="F55" s="74"/>
      <c r="G55" s="76"/>
      <c r="H55" s="74"/>
      <c r="I55" s="74"/>
      <c r="J55" s="74"/>
    </row>
    <row r="56" spans="1:10" s="32" customFormat="1" ht="22.2" customHeight="1">
      <c r="A56" s="42" t="s">
        <v>263</v>
      </c>
      <c r="B56" s="33"/>
      <c r="C56" s="54"/>
      <c r="D56" s="44">
        <v>0</v>
      </c>
      <c r="E56" s="52"/>
      <c r="F56" s="44">
        <v>-14332</v>
      </c>
      <c r="G56" s="63"/>
      <c r="H56" s="44">
        <v>0</v>
      </c>
      <c r="I56" s="77"/>
      <c r="J56" s="62">
        <v>50</v>
      </c>
    </row>
    <row r="57" spans="1:10" s="32" customFormat="1" ht="22.2" customHeight="1">
      <c r="A57" s="42" t="s">
        <v>101</v>
      </c>
      <c r="B57" s="33"/>
      <c r="C57" s="54"/>
      <c r="D57" s="13">
        <v>-36815</v>
      </c>
      <c r="E57" s="52"/>
      <c r="F57" s="13">
        <v>17762</v>
      </c>
      <c r="G57" s="63"/>
      <c r="H57" s="13">
        <v>0</v>
      </c>
      <c r="I57" s="78"/>
      <c r="J57" s="79">
        <v>0</v>
      </c>
    </row>
    <row r="58" spans="1:10" s="32" customFormat="1" ht="22.2" customHeight="1">
      <c r="A58" s="21" t="s">
        <v>102</v>
      </c>
      <c r="B58" s="33"/>
      <c r="C58" s="54"/>
      <c r="D58" s="80">
        <f>SUM(D56:D57)</f>
        <v>-36815</v>
      </c>
      <c r="E58" s="55"/>
      <c r="F58" s="81">
        <f>SUM(F56:F57)</f>
        <v>3430</v>
      </c>
      <c r="G58" s="82"/>
      <c r="H58" s="80">
        <f>SUM(H56:H57)</f>
        <v>0</v>
      </c>
      <c r="I58" s="55"/>
      <c r="J58" s="81">
        <f>SUM(J56:J57)</f>
        <v>50</v>
      </c>
    </row>
    <row r="59" spans="1:10" s="32" customFormat="1" ht="22.2" customHeight="1">
      <c r="A59" s="83" t="s">
        <v>39</v>
      </c>
      <c r="B59" s="33"/>
      <c r="C59" s="54"/>
      <c r="D59" s="52"/>
      <c r="E59" s="52"/>
      <c r="F59" s="52"/>
      <c r="G59" s="63"/>
      <c r="H59" s="52"/>
      <c r="I59" s="77"/>
      <c r="J59" s="52"/>
    </row>
    <row r="60" spans="1:10" s="32" customFormat="1" ht="22.2" customHeight="1">
      <c r="A60" s="22" t="s">
        <v>103</v>
      </c>
      <c r="B60" s="33"/>
      <c r="C60" s="54"/>
      <c r="D60" s="52"/>
      <c r="E60" s="52"/>
      <c r="F60" s="52"/>
      <c r="G60" s="63"/>
      <c r="H60" s="84"/>
      <c r="I60" s="77"/>
      <c r="J60" s="84"/>
    </row>
    <row r="61" spans="1:10" s="32" customFormat="1" ht="22.2" customHeight="1">
      <c r="A61" s="42" t="s">
        <v>282</v>
      </c>
      <c r="B61" s="33"/>
      <c r="C61" s="54"/>
      <c r="D61" s="62"/>
      <c r="E61" s="52"/>
    </row>
    <row r="62" spans="1:10" s="32" customFormat="1" ht="22.2" customHeight="1">
      <c r="A62" s="42" t="s">
        <v>283</v>
      </c>
      <c r="B62" s="33"/>
      <c r="C62" s="54"/>
      <c r="D62" s="44">
        <v>-57399</v>
      </c>
      <c r="E62" s="52"/>
      <c r="F62" s="44">
        <v>421019</v>
      </c>
      <c r="G62" s="63"/>
      <c r="H62" s="44">
        <v>0</v>
      </c>
      <c r="I62" s="77"/>
      <c r="J62" s="85">
        <v>140933</v>
      </c>
    </row>
    <row r="63" spans="1:10" s="32" customFormat="1" ht="22.2" customHeight="1">
      <c r="A63" s="42" t="s">
        <v>284</v>
      </c>
      <c r="B63" s="33"/>
      <c r="C63" s="54"/>
      <c r="D63" s="44"/>
      <c r="E63" s="52"/>
      <c r="F63" s="44"/>
      <c r="G63" s="63"/>
      <c r="H63" s="44"/>
      <c r="I63" s="77"/>
      <c r="J63" s="85"/>
    </row>
    <row r="64" spans="1:10" s="32" customFormat="1" ht="22.2" customHeight="1">
      <c r="A64" s="32" t="s">
        <v>285</v>
      </c>
      <c r="B64" s="33"/>
      <c r="C64" s="54"/>
      <c r="D64" s="13">
        <v>0</v>
      </c>
      <c r="E64" s="52"/>
      <c r="F64" s="13">
        <v>5275</v>
      </c>
      <c r="G64" s="63"/>
      <c r="H64" s="13">
        <v>0</v>
      </c>
      <c r="I64" s="78"/>
      <c r="J64" s="86">
        <v>0</v>
      </c>
    </row>
    <row r="65" spans="1:10" s="32" customFormat="1" ht="22.2" customHeight="1">
      <c r="A65" s="87" t="s">
        <v>104</v>
      </c>
      <c r="B65" s="33"/>
      <c r="C65" s="54"/>
      <c r="D65" s="69">
        <f>SUM(D61:D64)</f>
        <v>-57399</v>
      </c>
      <c r="E65" s="52"/>
      <c r="F65" s="69">
        <f>SUM(F61:F64)</f>
        <v>426294</v>
      </c>
      <c r="G65" s="63"/>
      <c r="H65" s="69">
        <f>SUM(H61:H64)</f>
        <v>0</v>
      </c>
      <c r="I65" s="48"/>
      <c r="J65" s="69">
        <f>SUM(J61:J64)</f>
        <v>140933</v>
      </c>
    </row>
    <row r="66" spans="1:10" s="32" customFormat="1" ht="22.2" customHeight="1">
      <c r="A66" s="87" t="s">
        <v>105</v>
      </c>
      <c r="B66" s="33"/>
      <c r="C66" s="54"/>
      <c r="D66" s="72">
        <f>D58+D65</f>
        <v>-94214</v>
      </c>
      <c r="E66" s="52"/>
      <c r="F66" s="72">
        <f>F58+F65</f>
        <v>429724</v>
      </c>
      <c r="G66" s="63"/>
      <c r="H66" s="72">
        <f>H58+H65</f>
        <v>0</v>
      </c>
      <c r="I66" s="55"/>
      <c r="J66" s="72">
        <f>J58+J65</f>
        <v>140983</v>
      </c>
    </row>
    <row r="67" spans="1:10" s="42" customFormat="1" ht="22.2" customHeight="1" thickBot="1">
      <c r="A67" s="87" t="s">
        <v>106</v>
      </c>
      <c r="B67" s="88"/>
      <c r="C67" s="88"/>
      <c r="D67" s="89">
        <f>D66+D43</f>
        <v>-383607</v>
      </c>
      <c r="E67" s="52"/>
      <c r="F67" s="89">
        <f>F66+F43</f>
        <v>1282339</v>
      </c>
      <c r="G67" s="63"/>
      <c r="H67" s="89">
        <f>H66+H43</f>
        <v>109589</v>
      </c>
      <c r="I67" s="90"/>
      <c r="J67" s="89">
        <f>J66+J43</f>
        <v>145445</v>
      </c>
    </row>
    <row r="68" spans="1:10" s="32" customFormat="1" ht="21" customHeight="1" thickTop="1">
      <c r="A68" s="30"/>
      <c r="B68" s="91"/>
      <c r="C68" s="92"/>
      <c r="D68" s="93"/>
      <c r="E68" s="52"/>
      <c r="F68" s="93"/>
      <c r="G68" s="63"/>
      <c r="H68" s="94"/>
      <c r="I68" s="93"/>
      <c r="J68" s="94"/>
    </row>
    <row r="69" spans="1:10" s="32" customFormat="1" ht="21" customHeight="1">
      <c r="A69" s="30" t="s">
        <v>206</v>
      </c>
      <c r="B69" s="92"/>
      <c r="C69" s="92"/>
      <c r="D69" s="93"/>
      <c r="E69" s="93"/>
      <c r="F69" s="93"/>
      <c r="G69" s="63"/>
      <c r="H69" s="94"/>
      <c r="I69" s="93"/>
      <c r="J69" s="94"/>
    </row>
    <row r="70" spans="1:10" s="32" customFormat="1" ht="21" customHeight="1">
      <c r="A70" s="32" t="s">
        <v>107</v>
      </c>
      <c r="B70" s="92"/>
      <c r="C70" s="92"/>
      <c r="D70" s="44">
        <v>-238160</v>
      </c>
      <c r="E70" s="78"/>
      <c r="F70" s="95">
        <v>994924</v>
      </c>
      <c r="G70" s="63"/>
      <c r="H70" s="44">
        <v>109589</v>
      </c>
      <c r="I70" s="95"/>
      <c r="J70" s="95">
        <v>4462</v>
      </c>
    </row>
    <row r="71" spans="1:10" s="32" customFormat="1" ht="21" customHeight="1">
      <c r="A71" s="32" t="s">
        <v>108</v>
      </c>
      <c r="B71" s="92"/>
      <c r="C71" s="92"/>
      <c r="D71" s="44">
        <v>-51233</v>
      </c>
      <c r="E71" s="78"/>
      <c r="F71" s="64">
        <v>-142309</v>
      </c>
      <c r="G71" s="96"/>
      <c r="H71" s="44">
        <v>0</v>
      </c>
      <c r="I71" s="95"/>
      <c r="J71" s="64">
        <v>0</v>
      </c>
    </row>
    <row r="72" spans="1:10" s="32" customFormat="1" ht="21" customHeight="1" thickBot="1">
      <c r="B72" s="92"/>
      <c r="C72" s="92"/>
      <c r="D72" s="89">
        <f>D43</f>
        <v>-289393</v>
      </c>
      <c r="E72" s="90"/>
      <c r="F72" s="89">
        <f>F43</f>
        <v>852615</v>
      </c>
      <c r="G72" s="97"/>
      <c r="H72" s="89">
        <f>SUM(H70:H71)</f>
        <v>109589</v>
      </c>
      <c r="I72" s="90"/>
      <c r="J72" s="89">
        <f>SUM(J70:J71)</f>
        <v>4462</v>
      </c>
    </row>
    <row r="73" spans="1:10" s="32" customFormat="1" ht="21" customHeight="1" thickTop="1">
      <c r="A73" s="30"/>
      <c r="B73" s="92"/>
      <c r="C73" s="92"/>
      <c r="D73" s="93"/>
      <c r="E73" s="93"/>
      <c r="F73" s="93"/>
      <c r="G73" s="98"/>
      <c r="H73" s="94"/>
      <c r="I73" s="93"/>
      <c r="J73" s="94"/>
    </row>
    <row r="74" spans="1:10" s="32" customFormat="1" ht="21" customHeight="1">
      <c r="A74" s="30" t="s">
        <v>109</v>
      </c>
      <c r="B74" s="92"/>
      <c r="C74" s="92"/>
      <c r="D74" s="93"/>
      <c r="E74" s="93"/>
      <c r="F74" s="93"/>
      <c r="G74" s="98"/>
      <c r="H74" s="94"/>
      <c r="I74" s="93"/>
      <c r="J74" s="94"/>
    </row>
    <row r="75" spans="1:10" s="32" customFormat="1" ht="21" customHeight="1">
      <c r="A75" s="32" t="s">
        <v>107</v>
      </c>
      <c r="B75" s="92"/>
      <c r="C75" s="92"/>
      <c r="D75" s="44">
        <v>-389187</v>
      </c>
      <c r="E75" s="99"/>
      <c r="F75" s="95">
        <v>1422368</v>
      </c>
      <c r="G75" s="96"/>
      <c r="H75" s="44">
        <v>109589</v>
      </c>
      <c r="I75" s="95"/>
      <c r="J75" s="95">
        <v>145445</v>
      </c>
    </row>
    <row r="76" spans="1:10" s="32" customFormat="1" ht="21" customHeight="1">
      <c r="A76" s="32" t="s">
        <v>108</v>
      </c>
      <c r="B76" s="92"/>
      <c r="C76" s="92"/>
      <c r="D76" s="44">
        <v>5580</v>
      </c>
      <c r="E76" s="99"/>
      <c r="F76" s="64">
        <v>-140029</v>
      </c>
      <c r="G76" s="96"/>
      <c r="H76" s="44">
        <v>0</v>
      </c>
      <c r="I76" s="95"/>
      <c r="J76" s="64">
        <v>0</v>
      </c>
    </row>
    <row r="77" spans="1:10" s="32" customFormat="1" ht="21" customHeight="1" thickBot="1">
      <c r="B77" s="92"/>
      <c r="C77" s="92"/>
      <c r="D77" s="89">
        <f>D67</f>
        <v>-383607</v>
      </c>
      <c r="E77" s="90"/>
      <c r="F77" s="89">
        <f>F67</f>
        <v>1282339</v>
      </c>
      <c r="G77" s="97"/>
      <c r="H77" s="89">
        <f>SUM(H75:H76)</f>
        <v>109589</v>
      </c>
      <c r="I77" s="90"/>
      <c r="J77" s="89">
        <f>SUM(J75:J76)</f>
        <v>145445</v>
      </c>
    </row>
    <row r="78" spans="1:10" s="32" customFormat="1" ht="21" customHeight="1" thickTop="1">
      <c r="A78" s="30"/>
      <c r="B78" s="92"/>
      <c r="C78" s="92"/>
      <c r="D78" s="93"/>
      <c r="E78" s="93"/>
      <c r="F78" s="93"/>
      <c r="G78" s="98"/>
      <c r="H78" s="94"/>
      <c r="I78" s="93"/>
      <c r="J78" s="94"/>
    </row>
    <row r="79" spans="1:10" s="32" customFormat="1" ht="23.1" customHeight="1" thickBot="1">
      <c r="A79" s="30" t="s">
        <v>110</v>
      </c>
      <c r="B79" s="33"/>
      <c r="C79" s="38"/>
      <c r="D79" s="100">
        <f>D70/500651</f>
        <v>-0.47570063776962396</v>
      </c>
      <c r="E79" s="101"/>
      <c r="F79" s="100">
        <f>F70/412849875*1000</f>
        <v>2.4098929423195297</v>
      </c>
      <c r="G79" s="102"/>
      <c r="H79" s="100">
        <f>H70/500651</f>
        <v>0.21889300131229139</v>
      </c>
      <c r="I79" s="103"/>
      <c r="J79" s="100">
        <f>J70/345855</f>
        <v>1.2901360396698038E-2</v>
      </c>
    </row>
    <row r="80" spans="1:10" s="42" customFormat="1" ht="22.2" customHeight="1" thickTop="1">
      <c r="B80" s="104"/>
      <c r="C80" s="105"/>
      <c r="D80" s="106"/>
      <c r="E80" s="45"/>
      <c r="F80" s="45"/>
      <c r="G80" s="53"/>
      <c r="H80" s="106"/>
      <c r="I80" s="52"/>
      <c r="J80" s="107"/>
    </row>
    <row r="81" spans="4:4" ht="22.2" customHeight="1">
      <c r="D81" s="110"/>
    </row>
  </sheetData>
  <mergeCells count="15">
    <mergeCell ref="D53:J53"/>
    <mergeCell ref="D49:F49"/>
    <mergeCell ref="H49:J49"/>
    <mergeCell ref="D50:F50"/>
    <mergeCell ref="H50:J50"/>
    <mergeCell ref="D4:G4"/>
    <mergeCell ref="D48:G48"/>
    <mergeCell ref="H4:J4"/>
    <mergeCell ref="D6:F6"/>
    <mergeCell ref="H6:J6"/>
    <mergeCell ref="D5:F5"/>
    <mergeCell ref="H5:J5"/>
    <mergeCell ref="D9:J9"/>
    <mergeCell ref="A47:J47"/>
    <mergeCell ref="H48:J48"/>
  </mergeCells>
  <phoneticPr fontId="5" type="noConversion"/>
  <pageMargins left="0.8" right="0.8" top="0.48" bottom="0.4" header="0.5" footer="0.5"/>
  <pageSetup paperSize="9" scale="74" firstPageNumber="6" fitToWidth="0"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4" max="16383" man="1"/>
  </rowBreaks>
  <ignoredErrors>
    <ignoredError sqref="G3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2FBE9-6E52-47B1-B668-5D30B2634825}">
  <dimension ref="A1:Q84"/>
  <sheetViews>
    <sheetView tabSelected="1" view="pageBreakPreview" zoomScaleNormal="115" zoomScaleSheetLayoutView="100" workbookViewId="0">
      <selection activeCell="X11" sqref="X11"/>
    </sheetView>
  </sheetViews>
  <sheetFormatPr defaultColWidth="10.625" defaultRowHeight="22.2" customHeight="1"/>
  <cols>
    <col min="1" max="1" width="57.625" style="111" customWidth="1"/>
    <col min="2" max="2" width="11.125" style="108" customWidth="1"/>
    <col min="3" max="3" width="1.625" style="109" customWidth="1"/>
    <col min="4" max="4" width="15.125" style="111" customWidth="1"/>
    <col min="5" max="5" width="1.625" style="111" customWidth="1"/>
    <col min="6" max="6" width="15.125" style="111" customWidth="1"/>
    <col min="7" max="7" width="1.625" style="112" customWidth="1"/>
    <col min="8" max="8" width="15.125" style="111" customWidth="1"/>
    <col min="9" max="9" width="1.5" style="111" customWidth="1"/>
    <col min="10" max="10" width="15.125" style="111" customWidth="1"/>
    <col min="11" max="11" width="2" style="111" customWidth="1"/>
    <col min="12" max="12" width="0" style="111" hidden="1" customWidth="1"/>
    <col min="13" max="14" width="17.375" style="159" hidden="1" customWidth="1"/>
    <col min="15" max="15" width="0" style="111" hidden="1" customWidth="1"/>
    <col min="16" max="17" width="17.375" style="159" hidden="1" customWidth="1"/>
    <col min="18" max="19" width="0" style="111" hidden="1" customWidth="1"/>
    <col min="20" max="16384" width="10.625" style="111"/>
  </cols>
  <sheetData>
    <row r="1" spans="1:17" s="26" customFormat="1" ht="22.2" customHeight="1">
      <c r="A1" s="23" t="s">
        <v>0</v>
      </c>
      <c r="B1" s="24"/>
      <c r="C1" s="23"/>
      <c r="D1" s="23"/>
      <c r="E1" s="23"/>
      <c r="F1" s="23"/>
      <c r="G1" s="25"/>
      <c r="H1" s="23"/>
      <c r="I1" s="23"/>
      <c r="J1" s="23"/>
      <c r="K1" s="23"/>
      <c r="M1" s="149"/>
      <c r="N1" s="149"/>
      <c r="P1" s="149"/>
      <c r="Q1" s="149"/>
    </row>
    <row r="2" spans="1:17" s="26" customFormat="1" ht="22.2" customHeight="1">
      <c r="A2" s="27" t="s">
        <v>74</v>
      </c>
      <c r="B2" s="28"/>
      <c r="C2" s="27"/>
      <c r="D2" s="27"/>
      <c r="E2" s="27"/>
      <c r="F2" s="27"/>
      <c r="G2" s="29"/>
      <c r="H2" s="27"/>
      <c r="I2" s="27"/>
      <c r="J2" s="27"/>
      <c r="M2" s="149"/>
      <c r="N2" s="149"/>
      <c r="P2" s="149"/>
      <c r="Q2" s="149"/>
    </row>
    <row r="3" spans="1:17" s="26" customFormat="1" ht="22.2" customHeight="1">
      <c r="A3" s="27"/>
      <c r="B3" s="28"/>
      <c r="C3" s="27"/>
      <c r="D3" s="27"/>
      <c r="E3" s="27"/>
      <c r="F3" s="27"/>
      <c r="G3" s="29"/>
      <c r="H3" s="27"/>
      <c r="I3" s="27"/>
      <c r="J3" s="27"/>
      <c r="M3" s="149"/>
      <c r="N3" s="149"/>
      <c r="P3" s="149"/>
      <c r="Q3" s="149"/>
    </row>
    <row r="4" spans="1:17" s="32" customFormat="1" ht="22.2" customHeight="1">
      <c r="A4" s="30"/>
      <c r="B4" s="31"/>
      <c r="D4" s="275" t="s">
        <v>2</v>
      </c>
      <c r="E4" s="275"/>
      <c r="F4" s="275"/>
      <c r="G4" s="275"/>
      <c r="H4" s="275" t="s">
        <v>3</v>
      </c>
      <c r="I4" s="275"/>
      <c r="J4" s="275"/>
      <c r="M4" s="150" t="s">
        <v>2</v>
      </c>
      <c r="N4" s="150" t="s">
        <v>248</v>
      </c>
      <c r="P4" s="150" t="s">
        <v>2</v>
      </c>
      <c r="Q4" s="150" t="s">
        <v>248</v>
      </c>
    </row>
    <row r="5" spans="1:17" s="32" customFormat="1" ht="22.2" customHeight="1">
      <c r="A5" s="30"/>
      <c r="B5" s="33"/>
      <c r="C5" s="33"/>
      <c r="D5" s="276" t="s">
        <v>302</v>
      </c>
      <c r="E5" s="276"/>
      <c r="F5" s="276"/>
      <c r="G5" s="34"/>
      <c r="H5" s="276" t="s">
        <v>302</v>
      </c>
      <c r="I5" s="276"/>
      <c r="J5" s="276"/>
      <c r="M5" s="280" t="s">
        <v>249</v>
      </c>
      <c r="N5" s="280"/>
      <c r="P5" s="280" t="s">
        <v>249</v>
      </c>
      <c r="Q5" s="280"/>
    </row>
    <row r="6" spans="1:17" s="32" customFormat="1" ht="22.2" customHeight="1">
      <c r="A6" s="30"/>
      <c r="B6" s="31"/>
      <c r="C6" s="33"/>
      <c r="D6" s="276" t="s">
        <v>225</v>
      </c>
      <c r="E6" s="276"/>
      <c r="F6" s="276"/>
      <c r="G6" s="34"/>
      <c r="H6" s="276" t="s">
        <v>225</v>
      </c>
      <c r="I6" s="276"/>
      <c r="J6" s="276"/>
      <c r="M6" s="280" t="s">
        <v>250</v>
      </c>
      <c r="N6" s="280"/>
      <c r="P6" s="280" t="s">
        <v>250</v>
      </c>
      <c r="Q6" s="280"/>
    </row>
    <row r="7" spans="1:17" s="32" customFormat="1" ht="22.2" customHeight="1">
      <c r="A7" s="30"/>
      <c r="B7" s="35" t="s">
        <v>5</v>
      </c>
      <c r="C7" s="33"/>
      <c r="D7" s="31">
        <v>2567</v>
      </c>
      <c r="F7" s="31">
        <v>2566</v>
      </c>
      <c r="G7" s="36"/>
      <c r="H7" s="31">
        <v>2567</v>
      </c>
      <c r="J7" s="31">
        <v>2566</v>
      </c>
      <c r="M7" s="279">
        <v>2567</v>
      </c>
      <c r="N7" s="279"/>
      <c r="P7" s="279">
        <v>2566</v>
      </c>
      <c r="Q7" s="279"/>
    </row>
    <row r="8" spans="1:17" s="32" customFormat="1" ht="22.2" customHeight="1">
      <c r="A8" s="30"/>
      <c r="B8" s="35"/>
      <c r="C8" s="33"/>
      <c r="D8" s="31"/>
      <c r="F8" s="37" t="s">
        <v>193</v>
      </c>
      <c r="G8" s="36"/>
      <c r="H8" s="31"/>
      <c r="J8" s="37"/>
      <c r="M8" s="151"/>
      <c r="N8" s="151"/>
      <c r="P8" s="151"/>
      <c r="Q8" s="151"/>
    </row>
    <row r="9" spans="1:17" s="32" customFormat="1" ht="22.2" customHeight="1">
      <c r="A9" s="30"/>
      <c r="B9" s="33"/>
      <c r="C9" s="38"/>
      <c r="D9" s="277" t="s">
        <v>8</v>
      </c>
      <c r="E9" s="277"/>
      <c r="F9" s="277"/>
      <c r="G9" s="277"/>
      <c r="H9" s="277"/>
      <c r="I9" s="277"/>
      <c r="J9" s="277"/>
      <c r="M9" s="151"/>
      <c r="N9" s="151"/>
      <c r="P9" s="151"/>
      <c r="Q9" s="151"/>
    </row>
    <row r="10" spans="1:17" s="32" customFormat="1" ht="22.2" customHeight="1">
      <c r="A10" s="39" t="s">
        <v>76</v>
      </c>
      <c r="B10" s="33"/>
      <c r="C10" s="33"/>
      <c r="G10" s="40"/>
      <c r="H10" s="41"/>
      <c r="I10" s="41"/>
      <c r="J10" s="41"/>
      <c r="M10" s="151"/>
      <c r="N10" s="151"/>
      <c r="P10" s="151"/>
      <c r="Q10" s="151"/>
    </row>
    <row r="11" spans="1:17" s="32" customFormat="1" ht="22.2" customHeight="1">
      <c r="A11" s="42" t="s">
        <v>213</v>
      </c>
      <c r="B11" s="43">
        <v>3</v>
      </c>
      <c r="C11" s="43"/>
      <c r="D11" s="52">
        <v>191299</v>
      </c>
      <c r="E11" s="45"/>
      <c r="F11" s="52">
        <v>143937</v>
      </c>
      <c r="G11" s="46"/>
      <c r="H11" s="52">
        <v>96806</v>
      </c>
      <c r="I11" s="45"/>
      <c r="J11" s="52">
        <v>130629</v>
      </c>
      <c r="K11" s="151"/>
      <c r="M11" s="151">
        <v>121098</v>
      </c>
      <c r="N11" s="151">
        <v>69908</v>
      </c>
      <c r="P11" s="151">
        <v>100179</v>
      </c>
      <c r="Q11" s="151">
        <v>99373</v>
      </c>
    </row>
    <row r="12" spans="1:17" s="32" customFormat="1" ht="22.2" customHeight="1">
      <c r="A12" s="42" t="s">
        <v>212</v>
      </c>
      <c r="B12" s="43">
        <v>3</v>
      </c>
      <c r="C12" s="43"/>
      <c r="D12" s="44">
        <v>0</v>
      </c>
      <c r="E12" s="45"/>
      <c r="F12" s="44">
        <v>0</v>
      </c>
      <c r="G12" s="46"/>
      <c r="H12" s="52">
        <v>12180</v>
      </c>
      <c r="I12" s="45"/>
      <c r="J12" s="44">
        <v>12330</v>
      </c>
      <c r="K12" s="151"/>
      <c r="M12" s="151">
        <v>0</v>
      </c>
      <c r="N12" s="151">
        <v>7560</v>
      </c>
      <c r="P12" s="151">
        <v>0</v>
      </c>
      <c r="Q12" s="151">
        <v>0</v>
      </c>
    </row>
    <row r="13" spans="1:17" s="32" customFormat="1" ht="22.2" customHeight="1">
      <c r="A13" s="42" t="s">
        <v>77</v>
      </c>
      <c r="B13" s="43"/>
      <c r="C13" s="43"/>
      <c r="D13" s="44">
        <v>371090</v>
      </c>
      <c r="E13" s="45"/>
      <c r="F13" s="44">
        <v>465371</v>
      </c>
      <c r="G13" s="46"/>
      <c r="H13" s="44">
        <v>0</v>
      </c>
      <c r="I13" s="45"/>
      <c r="J13" s="44">
        <v>0</v>
      </c>
      <c r="K13" s="151"/>
      <c r="M13" s="151">
        <v>266570</v>
      </c>
      <c r="N13" s="151">
        <v>0</v>
      </c>
      <c r="P13" s="151">
        <v>0</v>
      </c>
      <c r="Q13" s="151">
        <v>0</v>
      </c>
    </row>
    <row r="14" spans="1:17" s="32" customFormat="1" ht="22.2" customHeight="1">
      <c r="A14" s="42" t="s">
        <v>78</v>
      </c>
      <c r="B14" s="43">
        <v>3</v>
      </c>
      <c r="C14" s="43"/>
      <c r="D14" s="127">
        <v>550229</v>
      </c>
      <c r="E14" s="45"/>
      <c r="F14" s="44">
        <v>149525</v>
      </c>
      <c r="G14" s="46"/>
      <c r="H14" s="44">
        <v>0</v>
      </c>
      <c r="I14" s="45"/>
      <c r="J14" s="44">
        <v>0</v>
      </c>
      <c r="K14" s="151"/>
      <c r="M14" s="151">
        <v>353987</v>
      </c>
      <c r="N14" s="151">
        <v>0</v>
      </c>
      <c r="P14" s="151">
        <v>0</v>
      </c>
      <c r="Q14" s="151">
        <v>0</v>
      </c>
    </row>
    <row r="15" spans="1:17" s="32" customFormat="1" ht="22.2" customHeight="1">
      <c r="A15" s="42" t="s">
        <v>79</v>
      </c>
      <c r="B15" s="43">
        <v>3</v>
      </c>
      <c r="C15" s="43"/>
      <c r="D15" s="127">
        <v>81573</v>
      </c>
      <c r="E15" s="45"/>
      <c r="F15" s="44">
        <v>30155</v>
      </c>
      <c r="G15" s="46"/>
      <c r="H15" s="44">
        <v>0</v>
      </c>
      <c r="I15" s="45"/>
      <c r="J15" s="44">
        <v>0</v>
      </c>
      <c r="K15" s="151"/>
      <c r="M15" s="151">
        <v>57197</v>
      </c>
      <c r="N15" s="151">
        <v>0</v>
      </c>
      <c r="P15" s="151">
        <v>0</v>
      </c>
      <c r="Q15" s="151">
        <v>0</v>
      </c>
    </row>
    <row r="16" spans="1:17" s="32" customFormat="1" ht="22.2" customHeight="1">
      <c r="A16" s="42" t="s">
        <v>80</v>
      </c>
      <c r="B16" s="43"/>
      <c r="C16" s="43"/>
      <c r="D16" s="127">
        <v>160573</v>
      </c>
      <c r="E16" s="45"/>
      <c r="F16" s="44">
        <v>24673</v>
      </c>
      <c r="G16" s="46"/>
      <c r="H16" s="44">
        <v>0</v>
      </c>
      <c r="I16" s="45"/>
      <c r="J16" s="44">
        <v>0</v>
      </c>
      <c r="K16" s="151"/>
      <c r="M16" s="151">
        <v>111026</v>
      </c>
      <c r="N16" s="151">
        <v>0</v>
      </c>
      <c r="P16" s="151">
        <v>0</v>
      </c>
      <c r="Q16" s="151">
        <v>0</v>
      </c>
    </row>
    <row r="17" spans="1:17" s="32" customFormat="1" ht="22.2" customHeight="1">
      <c r="A17" s="42" t="s">
        <v>257</v>
      </c>
      <c r="B17" s="43">
        <v>3</v>
      </c>
      <c r="C17" s="43"/>
      <c r="D17" s="127">
        <v>0</v>
      </c>
      <c r="E17" s="45"/>
      <c r="F17" s="44">
        <v>0</v>
      </c>
      <c r="G17" s="46"/>
      <c r="H17" s="127">
        <v>165320</v>
      </c>
      <c r="I17" s="45"/>
      <c r="J17" s="44">
        <v>0</v>
      </c>
      <c r="K17" s="151"/>
      <c r="M17" s="151">
        <v>0</v>
      </c>
      <c r="N17" s="151">
        <v>1181</v>
      </c>
      <c r="P17" s="151">
        <v>0</v>
      </c>
      <c r="Q17" s="151">
        <v>0</v>
      </c>
    </row>
    <row r="18" spans="1:17" s="32" customFormat="1" ht="22.2" customHeight="1">
      <c r="A18" s="42" t="s">
        <v>157</v>
      </c>
      <c r="B18" s="43">
        <v>2</v>
      </c>
      <c r="C18" s="43"/>
      <c r="D18" s="127">
        <v>0</v>
      </c>
      <c r="E18" s="45"/>
      <c r="F18" s="44">
        <v>25589</v>
      </c>
      <c r="G18" s="46"/>
      <c r="H18" s="127">
        <v>0</v>
      </c>
      <c r="I18" s="45"/>
      <c r="J18" s="44">
        <v>0</v>
      </c>
      <c r="K18" s="151"/>
      <c r="M18" s="151">
        <v>0</v>
      </c>
      <c r="N18" s="151">
        <v>0</v>
      </c>
      <c r="P18" s="151">
        <v>0</v>
      </c>
      <c r="Q18" s="151">
        <v>0</v>
      </c>
    </row>
    <row r="19" spans="1:17" s="32" customFormat="1" ht="22.2" customHeight="1">
      <c r="A19" s="42" t="s">
        <v>251</v>
      </c>
      <c r="B19" s="43">
        <v>6</v>
      </c>
      <c r="C19" s="43"/>
      <c r="D19" s="127">
        <v>0</v>
      </c>
      <c r="E19" s="45"/>
      <c r="F19" s="44">
        <v>0</v>
      </c>
      <c r="G19" s="46"/>
      <c r="H19" s="127">
        <v>5875</v>
      </c>
      <c r="I19" s="45"/>
      <c r="J19" s="44">
        <v>0</v>
      </c>
      <c r="K19" s="151"/>
      <c r="M19" s="151">
        <v>0</v>
      </c>
      <c r="N19" s="151">
        <v>5875</v>
      </c>
      <c r="P19" s="151">
        <v>0</v>
      </c>
      <c r="Q19" s="151">
        <v>0</v>
      </c>
    </row>
    <row r="20" spans="1:17" s="32" customFormat="1" ht="22.2" customHeight="1">
      <c r="A20" s="42" t="s">
        <v>288</v>
      </c>
      <c r="B20" s="43"/>
      <c r="C20" s="43"/>
      <c r="D20" s="127"/>
      <c r="E20" s="45"/>
      <c r="F20" s="44"/>
      <c r="G20" s="46"/>
      <c r="H20" s="127"/>
      <c r="I20" s="45"/>
      <c r="J20" s="44"/>
      <c r="K20" s="151"/>
      <c r="M20" s="151"/>
      <c r="N20" s="151"/>
      <c r="P20" s="151"/>
      <c r="Q20" s="151"/>
    </row>
    <row r="21" spans="1:17" s="32" customFormat="1" ht="22.2" customHeight="1">
      <c r="A21" s="32" t="s">
        <v>289</v>
      </c>
      <c r="B21" s="43">
        <v>2</v>
      </c>
      <c r="C21" s="43"/>
      <c r="D21" s="127">
        <v>0</v>
      </c>
      <c r="E21" s="45"/>
      <c r="F21" s="44">
        <v>360324</v>
      </c>
      <c r="G21" s="46"/>
      <c r="H21" s="127">
        <v>0</v>
      </c>
      <c r="I21" s="45"/>
      <c r="J21" s="44">
        <v>0</v>
      </c>
      <c r="K21" s="151"/>
      <c r="M21" s="151">
        <v>0</v>
      </c>
      <c r="N21" s="151">
        <v>0</v>
      </c>
      <c r="P21" s="151">
        <v>0</v>
      </c>
      <c r="Q21" s="151">
        <v>0</v>
      </c>
    </row>
    <row r="22" spans="1:17" s="32" customFormat="1" ht="22.2" customHeight="1">
      <c r="A22" s="42" t="s">
        <v>247</v>
      </c>
      <c r="B22" s="43">
        <v>2</v>
      </c>
      <c r="C22" s="43"/>
      <c r="D22" s="127">
        <v>0</v>
      </c>
      <c r="E22" s="45"/>
      <c r="F22" s="44">
        <v>861931</v>
      </c>
      <c r="G22" s="46"/>
      <c r="H22" s="127">
        <v>0</v>
      </c>
      <c r="I22" s="45"/>
      <c r="J22" s="44">
        <v>0</v>
      </c>
      <c r="K22" s="151"/>
      <c r="M22" s="151">
        <v>0</v>
      </c>
      <c r="N22" s="151">
        <v>0</v>
      </c>
      <c r="P22" s="151">
        <v>0</v>
      </c>
      <c r="Q22" s="151">
        <v>0</v>
      </c>
    </row>
    <row r="23" spans="1:17" s="32" customFormat="1" ht="22.2" customHeight="1">
      <c r="A23" s="32" t="s">
        <v>81</v>
      </c>
      <c r="B23" s="43">
        <v>3</v>
      </c>
      <c r="C23" s="43"/>
      <c r="D23" s="52">
        <v>353776</v>
      </c>
      <c r="E23" s="52"/>
      <c r="F23" s="52">
        <v>29692</v>
      </c>
      <c r="G23" s="53"/>
      <c r="H23" s="52">
        <v>59</v>
      </c>
      <c r="I23" s="52"/>
      <c r="J23" s="52">
        <v>878</v>
      </c>
      <c r="K23" s="151"/>
      <c r="M23" s="151">
        <v>140306</v>
      </c>
      <c r="N23" s="151">
        <v>40</v>
      </c>
      <c r="P23" s="151">
        <v>859</v>
      </c>
      <c r="Q23" s="151">
        <v>859</v>
      </c>
    </row>
    <row r="24" spans="1:17" s="32" customFormat="1" ht="22.2" customHeight="1">
      <c r="A24" s="30" t="s">
        <v>82</v>
      </c>
      <c r="B24" s="33"/>
      <c r="C24" s="33"/>
      <c r="D24" s="49">
        <f>SUM(D11:D23)</f>
        <v>1708540</v>
      </c>
      <c r="E24" s="48"/>
      <c r="F24" s="49">
        <f>SUM(F11:F23)</f>
        <v>2091197</v>
      </c>
      <c r="G24" s="50">
        <f>SUM(G11:G23)</f>
        <v>0</v>
      </c>
      <c r="H24" s="49">
        <f>SUM(H11:H23)</f>
        <v>280240</v>
      </c>
      <c r="I24" s="48"/>
      <c r="J24" s="49">
        <f>SUM(J11:J23)</f>
        <v>143837</v>
      </c>
      <c r="K24" s="151"/>
      <c r="M24" s="72">
        <f>SUM(M11:M23)</f>
        <v>1050184</v>
      </c>
      <c r="N24" s="72">
        <f>SUM(N11:N23)</f>
        <v>84564</v>
      </c>
      <c r="P24" s="72">
        <f>SUM(P11:P23)</f>
        <v>101038</v>
      </c>
      <c r="Q24" s="72">
        <f>SUM(Q11:Q23)</f>
        <v>100232</v>
      </c>
    </row>
    <row r="25" spans="1:17" s="32" customFormat="1" ht="15" customHeight="1">
      <c r="A25" s="51"/>
      <c r="B25" s="33"/>
      <c r="C25" s="33"/>
      <c r="D25" s="52"/>
      <c r="E25" s="52"/>
      <c r="F25" s="52"/>
      <c r="G25" s="53"/>
      <c r="H25" s="52"/>
      <c r="I25" s="52"/>
      <c r="J25" s="52"/>
      <c r="K25" s="151"/>
      <c r="M25" s="151"/>
      <c r="N25" s="151"/>
      <c r="P25" s="151"/>
      <c r="Q25" s="151"/>
    </row>
    <row r="26" spans="1:17" s="32" customFormat="1" ht="22.2" customHeight="1">
      <c r="A26" s="39" t="s">
        <v>83</v>
      </c>
      <c r="B26" s="33"/>
      <c r="C26" s="33"/>
      <c r="D26" s="45"/>
      <c r="E26" s="45"/>
      <c r="F26" s="45"/>
      <c r="G26" s="46"/>
      <c r="H26" s="45"/>
      <c r="I26" s="45"/>
      <c r="J26" s="45"/>
      <c r="K26" s="151"/>
      <c r="M26" s="151"/>
      <c r="N26" s="151"/>
      <c r="P26" s="151"/>
      <c r="Q26" s="151"/>
    </row>
    <row r="27" spans="1:17" s="32" customFormat="1" ht="22.2" customHeight="1">
      <c r="A27" s="32" t="s">
        <v>84</v>
      </c>
      <c r="B27" s="33">
        <v>2</v>
      </c>
      <c r="C27" s="33"/>
      <c r="D27" s="62">
        <v>303553</v>
      </c>
      <c r="E27" s="45"/>
      <c r="F27" s="44">
        <v>447949</v>
      </c>
      <c r="G27" s="46"/>
      <c r="H27" s="44">
        <v>0</v>
      </c>
      <c r="I27" s="45"/>
      <c r="J27" s="44">
        <v>0</v>
      </c>
      <c r="K27" s="151"/>
      <c r="M27" s="151">
        <v>217153</v>
      </c>
      <c r="N27" s="151">
        <v>0</v>
      </c>
      <c r="P27" s="151">
        <v>0</v>
      </c>
      <c r="Q27" s="151">
        <v>0</v>
      </c>
    </row>
    <row r="28" spans="1:17" s="32" customFormat="1" ht="22.2" customHeight="1">
      <c r="A28" s="32" t="s">
        <v>85</v>
      </c>
      <c r="B28" s="33">
        <v>2</v>
      </c>
      <c r="C28" s="33"/>
      <c r="D28" s="62">
        <v>219526</v>
      </c>
      <c r="E28" s="45"/>
      <c r="F28" s="44">
        <v>47691</v>
      </c>
      <c r="G28" s="46"/>
      <c r="H28" s="44">
        <v>0</v>
      </c>
      <c r="I28" s="45"/>
      <c r="J28" s="44">
        <v>0</v>
      </c>
      <c r="K28" s="151"/>
      <c r="M28" s="151">
        <v>154292</v>
      </c>
      <c r="N28" s="151">
        <v>0</v>
      </c>
      <c r="P28" s="151">
        <v>0</v>
      </c>
      <c r="Q28" s="151">
        <v>0</v>
      </c>
    </row>
    <row r="29" spans="1:17" s="32" customFormat="1" ht="22.2" customHeight="1">
      <c r="A29" s="32" t="s">
        <v>86</v>
      </c>
      <c r="B29" s="33"/>
      <c r="C29" s="33"/>
      <c r="D29" s="62">
        <v>27398</v>
      </c>
      <c r="E29" s="45"/>
      <c r="F29" s="44">
        <v>6327</v>
      </c>
      <c r="G29" s="46"/>
      <c r="H29" s="44">
        <v>0</v>
      </c>
      <c r="I29" s="45"/>
      <c r="J29" s="44">
        <v>0</v>
      </c>
      <c r="K29" s="151"/>
      <c r="M29" s="151">
        <v>18216</v>
      </c>
      <c r="N29" s="151">
        <v>0</v>
      </c>
      <c r="P29" s="151">
        <v>0</v>
      </c>
      <c r="Q29" s="151">
        <v>0</v>
      </c>
    </row>
    <row r="30" spans="1:17" s="32" customFormat="1" ht="22.2" customHeight="1">
      <c r="A30" s="32" t="s">
        <v>87</v>
      </c>
      <c r="B30" s="33">
        <v>2</v>
      </c>
      <c r="C30" s="33"/>
      <c r="D30" s="62">
        <v>242045</v>
      </c>
      <c r="E30" s="45"/>
      <c r="F30" s="44">
        <v>44193</v>
      </c>
      <c r="G30" s="46"/>
      <c r="H30" s="44">
        <v>0</v>
      </c>
      <c r="I30" s="45"/>
      <c r="J30" s="44">
        <v>0</v>
      </c>
      <c r="K30" s="151"/>
      <c r="M30" s="151">
        <v>153191</v>
      </c>
      <c r="N30" s="151">
        <v>0</v>
      </c>
      <c r="P30" s="151">
        <v>0</v>
      </c>
      <c r="Q30" s="151">
        <v>0</v>
      </c>
    </row>
    <row r="31" spans="1:17" s="32" customFormat="1" ht="22.2" customHeight="1">
      <c r="A31" s="32" t="s">
        <v>88</v>
      </c>
      <c r="B31" s="33"/>
      <c r="C31" s="33"/>
      <c r="D31" s="62">
        <v>113110</v>
      </c>
      <c r="E31" s="45"/>
      <c r="F31" s="44">
        <v>36999</v>
      </c>
      <c r="G31" s="46"/>
      <c r="H31" s="44">
        <v>0</v>
      </c>
      <c r="I31" s="45"/>
      <c r="J31" s="44">
        <v>0</v>
      </c>
      <c r="K31" s="151"/>
      <c r="M31" s="151">
        <v>82368</v>
      </c>
      <c r="N31" s="151">
        <v>0</v>
      </c>
      <c r="P31" s="151">
        <v>0</v>
      </c>
      <c r="Q31" s="151">
        <v>0</v>
      </c>
    </row>
    <row r="32" spans="1:17" s="32" customFormat="1" ht="22.2" customHeight="1">
      <c r="A32" s="32" t="s">
        <v>89</v>
      </c>
      <c r="B32" s="43" t="s">
        <v>266</v>
      </c>
      <c r="C32" s="43"/>
      <c r="D32" s="62">
        <f>884645-6500</f>
        <v>878145</v>
      </c>
      <c r="E32" s="52"/>
      <c r="F32" s="62">
        <v>259046</v>
      </c>
      <c r="G32" s="53"/>
      <c r="H32" s="52">
        <v>70811</v>
      </c>
      <c r="I32" s="52"/>
      <c r="J32" s="52">
        <v>54249</v>
      </c>
      <c r="K32" s="151"/>
      <c r="M32" s="151">
        <v>557798</v>
      </c>
      <c r="N32" s="151">
        <v>52517</v>
      </c>
      <c r="P32" s="151">
        <f>30427+13352+7752</f>
        <v>51531</v>
      </c>
      <c r="Q32" s="151">
        <f>21701+12767</f>
        <v>34468</v>
      </c>
    </row>
    <row r="33" spans="1:17" s="32" customFormat="1" ht="22.2" customHeight="1">
      <c r="A33" s="32" t="s">
        <v>90</v>
      </c>
      <c r="B33" s="43" t="s">
        <v>301</v>
      </c>
      <c r="C33" s="43"/>
      <c r="D33" s="62">
        <v>58681</v>
      </c>
      <c r="E33" s="52"/>
      <c r="F33" s="44">
        <v>0</v>
      </c>
      <c r="G33" s="46"/>
      <c r="H33" s="44">
        <v>11000</v>
      </c>
      <c r="I33" s="45"/>
      <c r="J33" s="44">
        <v>0</v>
      </c>
      <c r="K33" s="151"/>
      <c r="M33" s="151">
        <v>30346</v>
      </c>
      <c r="N33" s="151">
        <v>0</v>
      </c>
      <c r="P33" s="151">
        <v>0</v>
      </c>
      <c r="Q33" s="151">
        <v>0</v>
      </c>
    </row>
    <row r="34" spans="1:17" s="32" customFormat="1" ht="22.2" customHeight="1">
      <c r="A34" s="32" t="s">
        <v>95</v>
      </c>
      <c r="B34" s="43">
        <v>6</v>
      </c>
      <c r="C34" s="43"/>
      <c r="D34" s="152">
        <v>0</v>
      </c>
      <c r="E34" s="60"/>
      <c r="F34" s="44">
        <v>0</v>
      </c>
      <c r="G34" s="53"/>
      <c r="H34" s="44">
        <v>275792</v>
      </c>
      <c r="I34" s="52"/>
      <c r="J34" s="52">
        <v>21642</v>
      </c>
      <c r="K34" s="151"/>
      <c r="M34" s="151">
        <v>0</v>
      </c>
      <c r="N34" s="151">
        <v>275792</v>
      </c>
      <c r="P34" s="151">
        <v>0</v>
      </c>
      <c r="Q34" s="151">
        <v>21642</v>
      </c>
    </row>
    <row r="35" spans="1:17" s="32" customFormat="1" ht="22.2" customHeight="1">
      <c r="A35" s="32" t="s">
        <v>256</v>
      </c>
      <c r="B35" s="43"/>
      <c r="C35" s="43"/>
      <c r="D35" s="64">
        <v>32048</v>
      </c>
      <c r="E35" s="52"/>
      <c r="F35" s="44">
        <v>184666</v>
      </c>
      <c r="G35" s="53"/>
      <c r="H35" s="44">
        <v>0</v>
      </c>
      <c r="I35" s="52"/>
      <c r="J35" s="44">
        <v>146</v>
      </c>
      <c r="K35" s="151"/>
      <c r="M35" s="151">
        <v>32269</v>
      </c>
      <c r="N35" s="151">
        <v>0</v>
      </c>
      <c r="P35" s="151">
        <v>1673</v>
      </c>
      <c r="Q35" s="151">
        <v>1673</v>
      </c>
    </row>
    <row r="36" spans="1:17" s="32" customFormat="1" ht="22.2" customHeight="1">
      <c r="A36" s="30" t="s">
        <v>92</v>
      </c>
      <c r="B36" s="33"/>
      <c r="C36" s="54"/>
      <c r="D36" s="49">
        <f>SUM(D27:D35)</f>
        <v>1874506</v>
      </c>
      <c r="E36" s="55"/>
      <c r="F36" s="49">
        <f>SUM(F27:F35)</f>
        <v>1026871</v>
      </c>
      <c r="G36" s="50"/>
      <c r="H36" s="49">
        <f>SUM(H27:H35)</f>
        <v>357603</v>
      </c>
      <c r="I36" s="48"/>
      <c r="J36" s="49">
        <f>SUM(J27:J35)</f>
        <v>76037</v>
      </c>
      <c r="K36" s="151"/>
      <c r="M36" s="49">
        <f>SUM(M27:M35)</f>
        <v>1245633</v>
      </c>
      <c r="N36" s="49">
        <f>SUM(N27:N35)</f>
        <v>328309</v>
      </c>
      <c r="P36" s="49">
        <f>SUM(P27:P35)</f>
        <v>53204</v>
      </c>
      <c r="Q36" s="49">
        <f>SUM(Q27:Q35)</f>
        <v>57783</v>
      </c>
    </row>
    <row r="37" spans="1:17" s="32" customFormat="1" ht="15" customHeight="1">
      <c r="A37" s="30"/>
      <c r="B37" s="33"/>
      <c r="C37" s="54"/>
      <c r="D37" s="56"/>
      <c r="E37" s="45"/>
      <c r="F37" s="56"/>
      <c r="G37" s="53"/>
      <c r="H37" s="56"/>
      <c r="I37" s="52"/>
      <c r="J37" s="56"/>
      <c r="K37" s="151"/>
      <c r="M37" s="151"/>
      <c r="N37" s="151"/>
      <c r="P37" s="151"/>
      <c r="Q37" s="151"/>
    </row>
    <row r="38" spans="1:17" s="32" customFormat="1" ht="22.2" customHeight="1">
      <c r="A38" s="57" t="s">
        <v>93</v>
      </c>
      <c r="B38" s="33"/>
      <c r="C38" s="54"/>
      <c r="D38" s="94">
        <f>D24-D36</f>
        <v>-165966</v>
      </c>
      <c r="E38" s="48"/>
      <c r="F38" s="59">
        <f>F24-F36</f>
        <v>1064326</v>
      </c>
      <c r="G38" s="50"/>
      <c r="H38" s="94">
        <f>H24-H36</f>
        <v>-77363</v>
      </c>
      <c r="I38" s="48"/>
      <c r="J38" s="59">
        <f>J24-J36</f>
        <v>67800</v>
      </c>
      <c r="K38" s="151"/>
      <c r="M38" s="59">
        <f>M24-M36</f>
        <v>-195449</v>
      </c>
      <c r="N38" s="59">
        <f>N24-N36</f>
        <v>-243745</v>
      </c>
      <c r="P38" s="59">
        <f>P24-P36</f>
        <v>47834</v>
      </c>
      <c r="Q38" s="59">
        <f>Q24-Q36</f>
        <v>42449</v>
      </c>
    </row>
    <row r="39" spans="1:17" s="32" customFormat="1" ht="22.2" customHeight="1">
      <c r="A39" s="32" t="s">
        <v>94</v>
      </c>
      <c r="B39" s="43" t="s">
        <v>266</v>
      </c>
      <c r="C39" s="43"/>
      <c r="D39" s="62">
        <v>-786948</v>
      </c>
      <c r="E39" s="60"/>
      <c r="F39" s="62">
        <v>-205490</v>
      </c>
      <c r="G39" s="53"/>
      <c r="H39" s="52">
        <v>-54744</v>
      </c>
      <c r="I39" s="52"/>
      <c r="J39" s="52">
        <v>-47740</v>
      </c>
      <c r="K39" s="151"/>
      <c r="M39" s="151">
        <v>-515461</v>
      </c>
      <c r="N39" s="151">
        <v>-36693</v>
      </c>
      <c r="P39" s="151">
        <v>-26851</v>
      </c>
      <c r="Q39" s="151">
        <v>-26851</v>
      </c>
    </row>
    <row r="40" spans="1:17" s="32" customFormat="1" ht="22.2" customHeight="1">
      <c r="A40" s="32" t="s">
        <v>253</v>
      </c>
      <c r="B40" s="43">
        <v>3</v>
      </c>
      <c r="C40" s="43"/>
      <c r="D40" s="64">
        <v>-15750</v>
      </c>
      <c r="E40" s="60"/>
      <c r="F40" s="44">
        <v>0</v>
      </c>
      <c r="G40" s="53"/>
      <c r="H40" s="44">
        <v>-6500</v>
      </c>
      <c r="I40" s="52"/>
      <c r="J40" s="44">
        <v>0</v>
      </c>
      <c r="K40" s="151"/>
      <c r="M40" s="151">
        <v>0</v>
      </c>
      <c r="N40" s="151">
        <v>0</v>
      </c>
      <c r="P40" s="151">
        <v>0</v>
      </c>
      <c r="Q40" s="151">
        <v>0</v>
      </c>
    </row>
    <row r="41" spans="1:17" s="32" customFormat="1" ht="22.2" customHeight="1">
      <c r="A41" s="61" t="s">
        <v>290</v>
      </c>
      <c r="B41" s="43"/>
      <c r="C41" s="43"/>
      <c r="D41" s="152"/>
      <c r="E41" s="60"/>
      <c r="F41" s="44"/>
      <c r="G41" s="53"/>
      <c r="H41" s="44"/>
      <c r="I41" s="52"/>
      <c r="J41" s="44"/>
      <c r="K41" s="151"/>
      <c r="M41" s="151"/>
      <c r="N41" s="151"/>
      <c r="P41" s="151"/>
      <c r="Q41" s="151"/>
    </row>
    <row r="42" spans="1:17" s="32" customFormat="1" ht="22.2" customHeight="1">
      <c r="A42" s="32" t="s">
        <v>287</v>
      </c>
      <c r="B42" s="33">
        <v>6</v>
      </c>
      <c r="C42" s="33"/>
      <c r="D42" s="52">
        <v>59664</v>
      </c>
      <c r="E42" s="62"/>
      <c r="F42" s="64">
        <v>724</v>
      </c>
      <c r="G42" s="63"/>
      <c r="H42" s="44">
        <v>0</v>
      </c>
      <c r="I42" s="62"/>
      <c r="J42" s="64">
        <v>0</v>
      </c>
      <c r="K42" s="151"/>
      <c r="M42" s="151">
        <v>56820</v>
      </c>
      <c r="N42" s="151">
        <v>0</v>
      </c>
      <c r="P42" s="151">
        <v>16861</v>
      </c>
      <c r="Q42" s="151">
        <v>0</v>
      </c>
    </row>
    <row r="43" spans="1:17" s="32" customFormat="1" ht="22.2" customHeight="1">
      <c r="A43" s="30" t="s">
        <v>97</v>
      </c>
      <c r="B43" s="33"/>
      <c r="C43" s="38"/>
      <c r="D43" s="65">
        <f>SUM(D38:D42)</f>
        <v>-909000</v>
      </c>
      <c r="E43" s="66"/>
      <c r="F43" s="65">
        <f>SUM(F38:F42)</f>
        <v>859560</v>
      </c>
      <c r="G43" s="67"/>
      <c r="H43" s="65">
        <f>SUM(H38:H42)</f>
        <v>-138607</v>
      </c>
      <c r="I43" s="66"/>
      <c r="J43" s="65">
        <f>SUM(J38:J42)</f>
        <v>20060</v>
      </c>
      <c r="K43" s="151"/>
      <c r="M43" s="65">
        <f>SUM(M38:M42)</f>
        <v>-654090</v>
      </c>
      <c r="N43" s="65">
        <f>SUM(N38:N42)</f>
        <v>-280438</v>
      </c>
      <c r="P43" s="65">
        <f>SUM(P38:P42)</f>
        <v>37844</v>
      </c>
      <c r="Q43" s="65">
        <f>SUM(Q38:Q42)</f>
        <v>15598</v>
      </c>
    </row>
    <row r="44" spans="1:17" s="32" customFormat="1" ht="22.2" customHeight="1">
      <c r="A44" s="32" t="s">
        <v>242</v>
      </c>
      <c r="B44" s="33" t="s">
        <v>269</v>
      </c>
      <c r="C44" s="38"/>
      <c r="D44" s="13">
        <v>-150342</v>
      </c>
      <c r="E44" s="52"/>
      <c r="F44" s="68">
        <v>30899</v>
      </c>
      <c r="G44" s="53"/>
      <c r="H44" s="13">
        <v>-78445</v>
      </c>
      <c r="I44" s="52"/>
      <c r="J44" s="68">
        <v>0</v>
      </c>
      <c r="K44" s="151"/>
      <c r="M44" s="151">
        <v>-115859</v>
      </c>
      <c r="N44" s="151">
        <v>-46203</v>
      </c>
      <c r="P44" s="151">
        <v>0</v>
      </c>
      <c r="Q44" s="151">
        <v>0</v>
      </c>
    </row>
    <row r="45" spans="1:17" s="32" customFormat="1" ht="22.2" customHeight="1">
      <c r="A45" s="30" t="s">
        <v>98</v>
      </c>
      <c r="B45" s="33"/>
      <c r="C45" s="33"/>
      <c r="D45" s="69">
        <f>SUM(D43:D44)</f>
        <v>-1059342</v>
      </c>
      <c r="E45" s="70"/>
      <c r="F45" s="69">
        <f>SUM(F43:F44)</f>
        <v>890459</v>
      </c>
      <c r="G45" s="71"/>
      <c r="H45" s="69">
        <f>SUM(H43:H44)</f>
        <v>-217052</v>
      </c>
      <c r="I45" s="70"/>
      <c r="J45" s="69">
        <f>SUM(J43:J44)</f>
        <v>20060</v>
      </c>
      <c r="K45" s="151"/>
      <c r="M45" s="72">
        <f>SUM(M43:M44)</f>
        <v>-769949</v>
      </c>
      <c r="N45" s="72">
        <f>SUM(N43:N44)</f>
        <v>-326641</v>
      </c>
      <c r="P45" s="72">
        <f>SUM(P43:P44)</f>
        <v>37844</v>
      </c>
      <c r="Q45" s="72">
        <f>SUM(Q43:Q44)</f>
        <v>15598</v>
      </c>
    </row>
    <row r="46" spans="1:17" s="32" customFormat="1" ht="22.2" customHeight="1">
      <c r="A46" s="30"/>
      <c r="B46" s="33"/>
      <c r="C46" s="33"/>
      <c r="D46" s="153"/>
      <c r="E46" s="70"/>
      <c r="F46" s="153"/>
      <c r="G46" s="71"/>
      <c r="H46" s="153"/>
      <c r="I46" s="70"/>
      <c r="J46" s="153"/>
      <c r="K46" s="151"/>
      <c r="M46" s="153"/>
      <c r="N46" s="153"/>
      <c r="P46" s="153"/>
      <c r="Q46" s="153"/>
    </row>
    <row r="47" spans="1:17" s="32" customFormat="1" ht="22.2" customHeight="1">
      <c r="A47" s="27" t="s">
        <v>0</v>
      </c>
      <c r="B47" s="28"/>
      <c r="C47" s="27"/>
      <c r="D47" s="27"/>
      <c r="E47" s="27"/>
      <c r="F47" s="27"/>
      <c r="G47" s="29"/>
      <c r="H47" s="27"/>
      <c r="I47" s="27"/>
      <c r="J47" s="27"/>
      <c r="K47" s="151"/>
      <c r="M47" s="154">
        <f>D44/D43</f>
        <v>0.16539273927392739</v>
      </c>
      <c r="N47" s="151"/>
      <c r="P47" s="154">
        <f>H44/H43</f>
        <v>0.56595265751368984</v>
      </c>
      <c r="Q47" s="151"/>
    </row>
    <row r="48" spans="1:17" s="32" customFormat="1" ht="22.2" customHeight="1">
      <c r="A48" s="27" t="s">
        <v>74</v>
      </c>
      <c r="B48" s="28"/>
      <c r="C48" s="27"/>
      <c r="D48" s="27"/>
      <c r="E48" s="27"/>
      <c r="F48" s="27"/>
      <c r="G48" s="29"/>
      <c r="H48" s="27"/>
      <c r="I48" s="27"/>
      <c r="J48" s="27"/>
      <c r="K48" s="151"/>
      <c r="M48" s="151"/>
      <c r="N48" s="151"/>
      <c r="P48" s="151"/>
      <c r="Q48" s="151"/>
    </row>
    <row r="49" spans="1:17" s="32" customFormat="1" ht="22.2" customHeight="1">
      <c r="A49" s="278"/>
      <c r="B49" s="278"/>
      <c r="C49" s="278"/>
      <c r="D49" s="278"/>
      <c r="E49" s="278"/>
      <c r="F49" s="278"/>
      <c r="G49" s="278"/>
      <c r="H49" s="278"/>
      <c r="I49" s="278"/>
      <c r="J49" s="278"/>
      <c r="K49" s="151"/>
      <c r="M49" s="151"/>
      <c r="N49" s="151"/>
      <c r="P49" s="151"/>
      <c r="Q49" s="151"/>
    </row>
    <row r="50" spans="1:17" s="32" customFormat="1" ht="22.2" customHeight="1">
      <c r="B50" s="31"/>
      <c r="D50" s="275" t="s">
        <v>2</v>
      </c>
      <c r="E50" s="275"/>
      <c r="F50" s="275"/>
      <c r="G50" s="275"/>
      <c r="H50" s="275" t="s">
        <v>3</v>
      </c>
      <c r="I50" s="275"/>
      <c r="J50" s="275"/>
      <c r="K50" s="151"/>
      <c r="M50" s="150" t="s">
        <v>2</v>
      </c>
      <c r="N50" s="150" t="s">
        <v>248</v>
      </c>
      <c r="P50" s="150" t="s">
        <v>2</v>
      </c>
      <c r="Q50" s="150" t="s">
        <v>248</v>
      </c>
    </row>
    <row r="51" spans="1:17" s="32" customFormat="1" ht="22.2" customHeight="1">
      <c r="B51" s="33"/>
      <c r="C51" s="33"/>
      <c r="D51" s="276" t="s">
        <v>302</v>
      </c>
      <c r="E51" s="276"/>
      <c r="F51" s="276"/>
      <c r="G51" s="34"/>
      <c r="H51" s="276" t="s">
        <v>302</v>
      </c>
      <c r="I51" s="276"/>
      <c r="J51" s="276"/>
      <c r="K51" s="151"/>
      <c r="M51" s="280" t="s">
        <v>249</v>
      </c>
      <c r="N51" s="280"/>
      <c r="P51" s="280" t="s">
        <v>249</v>
      </c>
      <c r="Q51" s="280"/>
    </row>
    <row r="52" spans="1:17" s="32" customFormat="1" ht="22.2" customHeight="1">
      <c r="B52" s="33"/>
      <c r="C52" s="33"/>
      <c r="D52" s="276" t="s">
        <v>225</v>
      </c>
      <c r="E52" s="276"/>
      <c r="F52" s="276"/>
      <c r="G52" s="34"/>
      <c r="H52" s="276" t="s">
        <v>225</v>
      </c>
      <c r="I52" s="276"/>
      <c r="J52" s="276"/>
      <c r="K52" s="151"/>
      <c r="M52" s="280" t="s">
        <v>250</v>
      </c>
      <c r="N52" s="280"/>
      <c r="P52" s="280" t="s">
        <v>250</v>
      </c>
      <c r="Q52" s="280"/>
    </row>
    <row r="53" spans="1:17" s="32" customFormat="1" ht="22.2" customHeight="1">
      <c r="B53" s="33"/>
      <c r="C53" s="33"/>
      <c r="D53" s="31">
        <v>2567</v>
      </c>
      <c r="F53" s="31">
        <v>2566</v>
      </c>
      <c r="G53" s="36"/>
      <c r="H53" s="31">
        <v>2567</v>
      </c>
      <c r="J53" s="31">
        <v>2566</v>
      </c>
      <c r="K53" s="151"/>
      <c r="M53" s="279">
        <v>2567</v>
      </c>
      <c r="N53" s="279"/>
      <c r="P53" s="279">
        <v>2566</v>
      </c>
      <c r="Q53" s="279"/>
    </row>
    <row r="54" spans="1:17" s="32" customFormat="1" ht="22.2" customHeight="1">
      <c r="B54" s="33"/>
      <c r="C54" s="33"/>
      <c r="D54" s="31"/>
      <c r="F54" s="37" t="s">
        <v>193</v>
      </c>
      <c r="G54" s="36"/>
      <c r="H54" s="31"/>
      <c r="J54" s="31"/>
      <c r="K54" s="151"/>
      <c r="M54" s="151"/>
      <c r="N54" s="151"/>
      <c r="P54" s="151"/>
      <c r="Q54" s="151"/>
    </row>
    <row r="55" spans="1:17" s="32" customFormat="1" ht="22.2" customHeight="1">
      <c r="B55" s="33"/>
      <c r="C55" s="33"/>
      <c r="D55" s="277" t="s">
        <v>8</v>
      </c>
      <c r="E55" s="277"/>
      <c r="F55" s="277"/>
      <c r="G55" s="277"/>
      <c r="H55" s="277"/>
      <c r="I55" s="277"/>
      <c r="J55" s="277"/>
      <c r="K55" s="151"/>
      <c r="M55" s="151"/>
      <c r="N55" s="151"/>
      <c r="P55" s="151"/>
      <c r="Q55" s="151"/>
    </row>
    <row r="56" spans="1:17" s="32" customFormat="1" ht="22.2" customHeight="1">
      <c r="A56" s="21" t="s">
        <v>99</v>
      </c>
      <c r="B56" s="33"/>
      <c r="C56" s="54"/>
      <c r="D56" s="74"/>
      <c r="F56" s="74"/>
      <c r="G56" s="36"/>
      <c r="H56" s="74"/>
      <c r="I56" s="74"/>
      <c r="J56" s="74"/>
      <c r="K56" s="151"/>
      <c r="M56" s="151"/>
      <c r="N56" s="151"/>
      <c r="P56" s="151"/>
      <c r="Q56" s="151"/>
    </row>
    <row r="57" spans="1:17" s="32" customFormat="1" ht="22.2" customHeight="1">
      <c r="A57" s="75" t="s">
        <v>100</v>
      </c>
      <c r="B57" s="33"/>
      <c r="C57" s="54"/>
      <c r="D57" s="74"/>
      <c r="E57" s="74"/>
      <c r="F57" s="74"/>
      <c r="G57" s="76"/>
      <c r="H57" s="74"/>
      <c r="I57" s="74"/>
      <c r="J57" s="74"/>
      <c r="K57" s="151"/>
      <c r="M57" s="151"/>
      <c r="N57" s="151"/>
      <c r="P57" s="151"/>
      <c r="Q57" s="151"/>
    </row>
    <row r="58" spans="1:17" s="32" customFormat="1" ht="22.2" customHeight="1">
      <c r="A58" s="42" t="s">
        <v>227</v>
      </c>
      <c r="B58" s="33"/>
      <c r="C58" s="54"/>
      <c r="D58" s="44">
        <v>0</v>
      </c>
      <c r="E58" s="52"/>
      <c r="F58" s="52">
        <v>14</v>
      </c>
      <c r="G58" s="63"/>
      <c r="H58" s="64">
        <v>0</v>
      </c>
      <c r="I58" s="77"/>
      <c r="J58" s="62">
        <v>14</v>
      </c>
      <c r="K58" s="151"/>
      <c r="M58" s="151">
        <v>0</v>
      </c>
      <c r="N58" s="151">
        <v>0</v>
      </c>
      <c r="P58" s="151">
        <v>14346</v>
      </c>
      <c r="Q58" s="151">
        <v>-36</v>
      </c>
    </row>
    <row r="59" spans="1:17" s="32" customFormat="1" ht="22.2" customHeight="1">
      <c r="A59" s="42" t="s">
        <v>101</v>
      </c>
      <c r="B59" s="33"/>
      <c r="C59" s="54"/>
      <c r="D59" s="155">
        <v>-12473</v>
      </c>
      <c r="E59" s="52"/>
      <c r="F59" s="155">
        <v>26513</v>
      </c>
      <c r="G59" s="63"/>
      <c r="H59" s="79">
        <v>0</v>
      </c>
      <c r="I59" s="78"/>
      <c r="J59" s="79">
        <v>0</v>
      </c>
      <c r="K59" s="151"/>
      <c r="M59" s="13">
        <v>24342</v>
      </c>
      <c r="N59" s="13">
        <v>0</v>
      </c>
      <c r="P59" s="13">
        <v>8751</v>
      </c>
      <c r="Q59" s="13">
        <v>0</v>
      </c>
    </row>
    <row r="60" spans="1:17" s="32" customFormat="1" ht="22.2" customHeight="1">
      <c r="A60" s="21" t="s">
        <v>102</v>
      </c>
      <c r="B60" s="33"/>
      <c r="C60" s="54"/>
      <c r="D60" s="69">
        <f>SUM(D58:D59)</f>
        <v>-12473</v>
      </c>
      <c r="E60" s="55"/>
      <c r="F60" s="81">
        <f>SUM(F58:F59)</f>
        <v>26527</v>
      </c>
      <c r="G60" s="82"/>
      <c r="H60" s="69">
        <f>SUM(H58:H59)</f>
        <v>0</v>
      </c>
      <c r="I60" s="55"/>
      <c r="J60" s="81">
        <f>SUM(J58:J59)</f>
        <v>14</v>
      </c>
      <c r="K60" s="151"/>
      <c r="M60" s="81">
        <f>SUM(M58:M59)</f>
        <v>24342</v>
      </c>
      <c r="N60" s="81">
        <f>SUM(N58:N59)</f>
        <v>0</v>
      </c>
      <c r="P60" s="81">
        <f>SUM(P58:P59)</f>
        <v>23097</v>
      </c>
      <c r="Q60" s="81">
        <f>SUM(Q58:Q59)</f>
        <v>-36</v>
      </c>
    </row>
    <row r="61" spans="1:17" s="32" customFormat="1" ht="22.2" customHeight="1">
      <c r="A61" s="83" t="s">
        <v>39</v>
      </c>
      <c r="B61" s="33"/>
      <c r="C61" s="54"/>
      <c r="D61" s="52"/>
      <c r="E61" s="52"/>
      <c r="F61" s="52"/>
      <c r="G61" s="63"/>
      <c r="H61" s="52"/>
      <c r="I61" s="77"/>
      <c r="J61" s="52"/>
      <c r="K61" s="151"/>
      <c r="M61" s="151"/>
      <c r="N61" s="151"/>
      <c r="P61" s="151"/>
      <c r="Q61" s="151"/>
    </row>
    <row r="62" spans="1:17" s="32" customFormat="1" ht="22.2" customHeight="1">
      <c r="A62" s="22" t="s">
        <v>103</v>
      </c>
      <c r="B62" s="33"/>
      <c r="C62" s="54"/>
      <c r="D62" s="52"/>
      <c r="E62" s="52"/>
      <c r="F62" s="52"/>
      <c r="G62" s="63"/>
      <c r="H62" s="84"/>
      <c r="I62" s="77"/>
      <c r="J62" s="84"/>
      <c r="K62" s="151"/>
      <c r="M62" s="151"/>
      <c r="N62" s="151"/>
      <c r="P62" s="151"/>
      <c r="Q62" s="151"/>
    </row>
    <row r="63" spans="1:17" s="32" customFormat="1" ht="22.2" customHeight="1">
      <c r="A63" s="42" t="s">
        <v>292</v>
      </c>
      <c r="B63" s="33"/>
      <c r="C63" s="54"/>
      <c r="D63" s="85"/>
      <c r="E63" s="52"/>
      <c r="K63" s="151"/>
      <c r="M63" s="151"/>
      <c r="N63" s="151"/>
      <c r="P63" s="151"/>
      <c r="Q63" s="151"/>
    </row>
    <row r="64" spans="1:17" s="32" customFormat="1" ht="22.2" customHeight="1">
      <c r="A64" s="42" t="s">
        <v>293</v>
      </c>
      <c r="B64" s="33"/>
      <c r="C64" s="54"/>
      <c r="D64" s="85">
        <v>702764</v>
      </c>
      <c r="E64" s="52"/>
      <c r="F64" s="85">
        <v>421019</v>
      </c>
      <c r="G64" s="63"/>
      <c r="H64" s="64">
        <v>148170</v>
      </c>
      <c r="I64" s="77"/>
      <c r="J64" s="85">
        <v>140933</v>
      </c>
      <c r="K64" s="151"/>
      <c r="M64" s="151">
        <v>760163</v>
      </c>
      <c r="N64" s="151">
        <v>148170</v>
      </c>
      <c r="P64" s="151">
        <v>0</v>
      </c>
      <c r="Q64" s="151">
        <v>0</v>
      </c>
    </row>
    <row r="65" spans="1:17" s="32" customFormat="1" ht="22.2" customHeight="1">
      <c r="A65" s="42" t="s">
        <v>291</v>
      </c>
      <c r="B65" s="33"/>
      <c r="C65" s="54"/>
      <c r="D65" s="85"/>
      <c r="E65" s="52"/>
      <c r="F65" s="85"/>
      <c r="G65" s="63"/>
      <c r="H65" s="64"/>
      <c r="I65" s="77"/>
      <c r="J65" s="85"/>
      <c r="K65" s="151"/>
      <c r="M65" s="151"/>
      <c r="N65" s="151"/>
      <c r="P65" s="151"/>
      <c r="Q65" s="151"/>
    </row>
    <row r="66" spans="1:17" s="32" customFormat="1" ht="22.2" customHeight="1">
      <c r="A66" s="32" t="s">
        <v>287</v>
      </c>
      <c r="B66" s="33"/>
      <c r="C66" s="54"/>
      <c r="D66" s="13">
        <v>0</v>
      </c>
      <c r="E66" s="52"/>
      <c r="F66" s="156">
        <v>6486</v>
      </c>
      <c r="G66" s="63"/>
      <c r="H66" s="86">
        <v>0</v>
      </c>
      <c r="I66" s="78"/>
      <c r="J66" s="86">
        <v>0</v>
      </c>
      <c r="K66" s="151"/>
      <c r="M66" s="151">
        <v>0</v>
      </c>
      <c r="N66" s="151">
        <v>0</v>
      </c>
      <c r="P66" s="151">
        <v>1211</v>
      </c>
      <c r="Q66" s="151">
        <v>0</v>
      </c>
    </row>
    <row r="67" spans="1:17" s="32" customFormat="1" ht="22.2" customHeight="1">
      <c r="A67" s="87" t="s">
        <v>104</v>
      </c>
      <c r="B67" s="33"/>
      <c r="C67" s="54"/>
      <c r="D67" s="69">
        <f>SUM(D63:D66)</f>
        <v>702764</v>
      </c>
      <c r="E67" s="48"/>
      <c r="F67" s="69">
        <f>SUM(F63:F66)</f>
        <v>427505</v>
      </c>
      <c r="G67" s="50"/>
      <c r="H67" s="69">
        <f>SUM(H63:H66)</f>
        <v>148170</v>
      </c>
      <c r="I67" s="48"/>
      <c r="J67" s="69">
        <f>SUM(J63:J66)</f>
        <v>140933</v>
      </c>
      <c r="K67" s="151"/>
      <c r="M67" s="69">
        <f>SUM(M63:M66)</f>
        <v>760163</v>
      </c>
      <c r="N67" s="69">
        <f>SUM(N63:N66)</f>
        <v>148170</v>
      </c>
      <c r="P67" s="69">
        <f>SUM(P63:P66)</f>
        <v>1211</v>
      </c>
      <c r="Q67" s="69">
        <f>SUM(Q63:Q66)</f>
        <v>0</v>
      </c>
    </row>
    <row r="68" spans="1:17" s="32" customFormat="1" ht="22.2" customHeight="1">
      <c r="A68" s="87" t="s">
        <v>105</v>
      </c>
      <c r="B68" s="33"/>
      <c r="C68" s="54"/>
      <c r="D68" s="72">
        <f>D60+D67</f>
        <v>690291</v>
      </c>
      <c r="E68" s="55"/>
      <c r="F68" s="72">
        <f>F60+F67</f>
        <v>454032</v>
      </c>
      <c r="G68" s="82"/>
      <c r="H68" s="72">
        <f>H60+H67</f>
        <v>148170</v>
      </c>
      <c r="I68" s="55"/>
      <c r="J68" s="72">
        <f>J60+J67</f>
        <v>140947</v>
      </c>
      <c r="K68" s="151"/>
      <c r="M68" s="72">
        <f>M60+M67</f>
        <v>784505</v>
      </c>
      <c r="N68" s="72">
        <f>N60+N67</f>
        <v>148170</v>
      </c>
      <c r="P68" s="72">
        <f>P60+P67</f>
        <v>24308</v>
      </c>
      <c r="Q68" s="72">
        <f>Q60+Q67</f>
        <v>-36</v>
      </c>
    </row>
    <row r="69" spans="1:17" s="42" customFormat="1" ht="22.2" customHeight="1" thickBot="1">
      <c r="A69" s="87" t="s">
        <v>106</v>
      </c>
      <c r="B69" s="88"/>
      <c r="C69" s="88"/>
      <c r="D69" s="89">
        <f>D68+D45</f>
        <v>-369051</v>
      </c>
      <c r="E69" s="90"/>
      <c r="F69" s="89">
        <f>F68+F45</f>
        <v>1344491</v>
      </c>
      <c r="G69" s="97"/>
      <c r="H69" s="89">
        <f>H68+H45</f>
        <v>-68882</v>
      </c>
      <c r="I69" s="90"/>
      <c r="J69" s="89">
        <f>J68+J45</f>
        <v>161007</v>
      </c>
      <c r="M69" s="89">
        <f>M68+M45</f>
        <v>14556</v>
      </c>
      <c r="N69" s="89">
        <f>N68+N45</f>
        <v>-178471</v>
      </c>
      <c r="P69" s="89">
        <f>P68+P45</f>
        <v>62152</v>
      </c>
      <c r="Q69" s="89">
        <f>Q68+Q45</f>
        <v>15562</v>
      </c>
    </row>
    <row r="70" spans="1:17" s="32" customFormat="1" ht="21" customHeight="1" thickTop="1">
      <c r="A70" s="30"/>
      <c r="B70" s="91"/>
      <c r="C70" s="92"/>
      <c r="D70" s="93"/>
      <c r="E70" s="93"/>
      <c r="F70" s="93"/>
      <c r="G70" s="98"/>
      <c r="H70" s="94"/>
      <c r="I70" s="93"/>
      <c r="J70" s="94"/>
      <c r="K70" s="151"/>
      <c r="M70" s="151"/>
      <c r="N70" s="151"/>
      <c r="P70" s="151"/>
      <c r="Q70" s="151"/>
    </row>
    <row r="71" spans="1:17" s="32" customFormat="1" ht="21" customHeight="1">
      <c r="A71" s="30" t="s">
        <v>206</v>
      </c>
      <c r="B71" s="92"/>
      <c r="C71" s="92"/>
      <c r="D71" s="93"/>
      <c r="E71" s="93"/>
      <c r="F71" s="93"/>
      <c r="G71" s="98"/>
      <c r="H71" s="94"/>
      <c r="I71" s="93"/>
      <c r="J71" s="94"/>
      <c r="K71" s="151"/>
      <c r="M71" s="151"/>
      <c r="N71" s="151"/>
      <c r="P71" s="151"/>
      <c r="Q71" s="151"/>
    </row>
    <row r="72" spans="1:17" s="32" customFormat="1" ht="21" customHeight="1">
      <c r="A72" s="32" t="s">
        <v>107</v>
      </c>
      <c r="B72" s="92"/>
      <c r="C72" s="92"/>
      <c r="D72" s="78">
        <f>D74-D73</f>
        <v>-726123</v>
      </c>
      <c r="E72" s="78"/>
      <c r="F72" s="95">
        <v>1032768</v>
      </c>
      <c r="G72" s="96"/>
      <c r="H72" s="151">
        <f>H74-H73</f>
        <v>-217052</v>
      </c>
      <c r="I72" s="95"/>
      <c r="J72" s="95">
        <v>20060</v>
      </c>
      <c r="K72" s="151"/>
      <c r="M72" s="151">
        <f>M74-M73</f>
        <v>-487963</v>
      </c>
      <c r="N72" s="151">
        <f>N74-N73</f>
        <v>-326641</v>
      </c>
      <c r="P72" s="151">
        <f>P74-P73</f>
        <v>37844</v>
      </c>
      <c r="Q72" s="151">
        <f>Q74-Q73</f>
        <v>15598</v>
      </c>
    </row>
    <row r="73" spans="1:17" s="32" customFormat="1" ht="21" customHeight="1">
      <c r="A73" s="32" t="s">
        <v>108</v>
      </c>
      <c r="B73" s="92"/>
      <c r="C73" s="92"/>
      <c r="D73" s="64">
        <v>-333219</v>
      </c>
      <c r="E73" s="78"/>
      <c r="F73" s="95">
        <v>-142309</v>
      </c>
      <c r="G73" s="96"/>
      <c r="H73" s="64">
        <v>0</v>
      </c>
      <c r="I73" s="95"/>
      <c r="J73" s="95">
        <v>0</v>
      </c>
      <c r="K73" s="151"/>
      <c r="M73" s="151">
        <v>-281986</v>
      </c>
      <c r="N73" s="151">
        <v>0</v>
      </c>
      <c r="P73" s="151">
        <v>0</v>
      </c>
      <c r="Q73" s="151">
        <v>0</v>
      </c>
    </row>
    <row r="74" spans="1:17" s="32" customFormat="1" ht="21" customHeight="1" thickBot="1">
      <c r="B74" s="92"/>
      <c r="C74" s="92"/>
      <c r="D74" s="89">
        <f>D45</f>
        <v>-1059342</v>
      </c>
      <c r="E74" s="90"/>
      <c r="F74" s="89">
        <f>SUM(F72:F73)</f>
        <v>890459</v>
      </c>
      <c r="G74" s="97"/>
      <c r="H74" s="89">
        <f>H45</f>
        <v>-217052</v>
      </c>
      <c r="I74" s="90"/>
      <c r="J74" s="89">
        <f>SUM(J72:J73)</f>
        <v>20060</v>
      </c>
      <c r="K74" s="151"/>
      <c r="M74" s="89">
        <f>M45</f>
        <v>-769949</v>
      </c>
      <c r="N74" s="89">
        <f>N45</f>
        <v>-326641</v>
      </c>
      <c r="P74" s="89">
        <f>P45</f>
        <v>37844</v>
      </c>
      <c r="Q74" s="89">
        <f>Q45</f>
        <v>15598</v>
      </c>
    </row>
    <row r="75" spans="1:17" s="32" customFormat="1" ht="21" customHeight="1" thickTop="1">
      <c r="A75" s="30"/>
      <c r="B75" s="92"/>
      <c r="C75" s="92"/>
      <c r="D75" s="93"/>
      <c r="E75" s="93"/>
      <c r="F75" s="93"/>
      <c r="G75" s="98"/>
      <c r="H75" s="94"/>
      <c r="I75" s="93"/>
      <c r="J75" s="94"/>
      <c r="K75" s="151"/>
      <c r="M75" s="151"/>
      <c r="N75" s="151"/>
      <c r="P75" s="151"/>
      <c r="Q75" s="151"/>
    </row>
    <row r="76" spans="1:17" s="32" customFormat="1" ht="21" customHeight="1">
      <c r="A76" s="30" t="s">
        <v>109</v>
      </c>
      <c r="B76" s="92"/>
      <c r="C76" s="92"/>
      <c r="D76" s="93"/>
      <c r="E76" s="93"/>
      <c r="F76" s="93"/>
      <c r="G76" s="98"/>
      <c r="H76" s="94"/>
      <c r="I76" s="93"/>
      <c r="J76" s="94"/>
      <c r="K76" s="151"/>
      <c r="M76" s="151"/>
      <c r="N76" s="151"/>
      <c r="P76" s="151"/>
      <c r="Q76" s="151"/>
    </row>
    <row r="77" spans="1:17" s="32" customFormat="1" ht="21" customHeight="1">
      <c r="A77" s="32" t="s">
        <v>107</v>
      </c>
      <c r="B77" s="92"/>
      <c r="C77" s="92"/>
      <c r="D77" s="78">
        <f>D79-D78</f>
        <v>-80240</v>
      </c>
      <c r="E77" s="99"/>
      <c r="F77" s="95">
        <v>1484520</v>
      </c>
      <c r="G77" s="96"/>
      <c r="H77" s="95">
        <f>H79-H78</f>
        <v>-68882</v>
      </c>
      <c r="I77" s="95"/>
      <c r="J77" s="95">
        <v>161007</v>
      </c>
      <c r="K77" s="151"/>
      <c r="M77" s="151">
        <f>M79-M78</f>
        <v>308947</v>
      </c>
      <c r="N77" s="151">
        <f>N79-N78</f>
        <v>-178471</v>
      </c>
      <c r="P77" s="151">
        <f>P79-P78</f>
        <v>62152</v>
      </c>
      <c r="Q77" s="151">
        <f>Q79-Q78</f>
        <v>15562</v>
      </c>
    </row>
    <row r="78" spans="1:17" s="32" customFormat="1" ht="21" customHeight="1">
      <c r="A78" s="32" t="s">
        <v>108</v>
      </c>
      <c r="B78" s="92"/>
      <c r="C78" s="92"/>
      <c r="D78" s="95">
        <v>-288811</v>
      </c>
      <c r="E78" s="99"/>
      <c r="F78" s="95">
        <v>-140029</v>
      </c>
      <c r="G78" s="96"/>
      <c r="H78" s="64">
        <v>0</v>
      </c>
      <c r="I78" s="95"/>
      <c r="J78" s="95">
        <v>0</v>
      </c>
      <c r="K78" s="151"/>
      <c r="M78" s="151">
        <v>-294391</v>
      </c>
      <c r="N78" s="151">
        <v>0</v>
      </c>
      <c r="P78" s="151">
        <v>0</v>
      </c>
      <c r="Q78" s="151">
        <v>0</v>
      </c>
    </row>
    <row r="79" spans="1:17" s="32" customFormat="1" ht="21" customHeight="1" thickBot="1">
      <c r="B79" s="92"/>
      <c r="C79" s="92"/>
      <c r="D79" s="89">
        <f>D69</f>
        <v>-369051</v>
      </c>
      <c r="E79" s="90"/>
      <c r="F79" s="89">
        <f>SUM(F77:F78)</f>
        <v>1344491</v>
      </c>
      <c r="G79" s="97"/>
      <c r="H79" s="89">
        <f>H69</f>
        <v>-68882</v>
      </c>
      <c r="I79" s="90"/>
      <c r="J79" s="89">
        <f>SUM(J77:J78)</f>
        <v>161007</v>
      </c>
      <c r="K79" s="151"/>
      <c r="M79" s="89">
        <f>M69</f>
        <v>14556</v>
      </c>
      <c r="N79" s="89">
        <f>N69</f>
        <v>-178471</v>
      </c>
      <c r="P79" s="89">
        <f>P69</f>
        <v>62152</v>
      </c>
      <c r="Q79" s="89">
        <f>Q69</f>
        <v>15562</v>
      </c>
    </row>
    <row r="80" spans="1:17" s="32" customFormat="1" ht="21" customHeight="1" thickTop="1">
      <c r="A80" s="30"/>
      <c r="B80" s="92"/>
      <c r="C80" s="92"/>
      <c r="D80" s="93"/>
      <c r="E80" s="93"/>
      <c r="F80" s="93"/>
      <c r="G80" s="98"/>
      <c r="H80" s="94"/>
      <c r="I80" s="93"/>
      <c r="J80" s="94"/>
      <c r="K80" s="151"/>
      <c r="M80" s="151"/>
      <c r="N80" s="151"/>
      <c r="P80" s="151"/>
      <c r="Q80" s="151"/>
    </row>
    <row r="81" spans="1:17" s="32" customFormat="1" ht="23.1" customHeight="1" thickBot="1">
      <c r="A81" s="30" t="s">
        <v>110</v>
      </c>
      <c r="B81" s="33"/>
      <c r="C81" s="38"/>
      <c r="D81" s="100">
        <f>D72/500651</f>
        <v>-1.4503576343600633</v>
      </c>
      <c r="E81" s="101"/>
      <c r="F81" s="100">
        <v>2.5015582237974519</v>
      </c>
      <c r="G81" s="102"/>
      <c r="H81" s="100">
        <f>H72/500651</f>
        <v>-0.43353953152994801</v>
      </c>
      <c r="I81" s="103"/>
      <c r="J81" s="100">
        <v>5.2337913442834172E-2</v>
      </c>
      <c r="M81" s="100">
        <f>M72/500651</f>
        <v>-0.97465699659043925</v>
      </c>
      <c r="N81" s="100">
        <f>N72/500651</f>
        <v>-0.65243253284223945</v>
      </c>
      <c r="P81" s="100">
        <f>P72/500651</f>
        <v>7.5589582363762384E-2</v>
      </c>
      <c r="Q81" s="100">
        <f>Q72/500651</f>
        <v>3.115543562281909E-2</v>
      </c>
    </row>
    <row r="82" spans="1:17" s="42" customFormat="1" ht="22.2" customHeight="1" thickTop="1">
      <c r="B82" s="104"/>
      <c r="C82" s="105"/>
      <c r="D82" s="106"/>
      <c r="E82" s="45"/>
      <c r="F82" s="45"/>
      <c r="G82" s="53"/>
      <c r="H82" s="106"/>
      <c r="I82" s="52"/>
      <c r="J82" s="45"/>
      <c r="M82" s="157"/>
      <c r="N82" s="151"/>
      <c r="P82" s="151"/>
      <c r="Q82" s="151"/>
    </row>
    <row r="83" spans="1:17" ht="22.2" customHeight="1">
      <c r="M83" s="158">
        <f>'PL_3M 6-7'!D79</f>
        <v>-0.47570063776962396</v>
      </c>
    </row>
    <row r="84" spans="1:17" ht="22.2" customHeight="1">
      <c r="D84" s="158"/>
    </row>
  </sheetData>
  <mergeCells count="27">
    <mergeCell ref="P53:Q53"/>
    <mergeCell ref="P5:Q5"/>
    <mergeCell ref="P6:Q6"/>
    <mergeCell ref="P7:Q7"/>
    <mergeCell ref="P51:Q51"/>
    <mergeCell ref="P52:Q52"/>
    <mergeCell ref="D4:G4"/>
    <mergeCell ref="H4:J4"/>
    <mergeCell ref="D5:F5"/>
    <mergeCell ref="H5:J5"/>
    <mergeCell ref="D6:F6"/>
    <mergeCell ref="H6:J6"/>
    <mergeCell ref="D55:J55"/>
    <mergeCell ref="D9:J9"/>
    <mergeCell ref="A49:J49"/>
    <mergeCell ref="D50:G50"/>
    <mergeCell ref="H50:J50"/>
    <mergeCell ref="D51:F51"/>
    <mergeCell ref="H51:J51"/>
    <mergeCell ref="M53:N53"/>
    <mergeCell ref="M6:N6"/>
    <mergeCell ref="M5:N5"/>
    <mergeCell ref="M7:N7"/>
    <mergeCell ref="D52:F52"/>
    <mergeCell ref="H52:J52"/>
    <mergeCell ref="M51:N51"/>
    <mergeCell ref="M52:N52"/>
  </mergeCells>
  <pageMargins left="0.8" right="0.8" top="0.48" bottom="0.4" header="0.5" footer="0.5"/>
  <pageSetup paperSize="9" scale="75" firstPageNumber="8" fitToWidth="0" fitToHeight="0" orientation="portrait" useFirstPageNumber="1" r:id="rId1"/>
  <headerFooter alignWithMargins="0">
    <oddFooter>&amp;L&amp;15   หมายเหตุประกอบงบการเงินเป็นส่วนหนึ่งของงบการเงินระหว่างกาลนี้&amp;14
&amp;C&amp;15&amp;P</oddFooter>
  </headerFooter>
  <rowBreaks count="1" manualBreakCount="1">
    <brk id="4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F67"/>
  <sheetViews>
    <sheetView view="pageBreakPreview" topLeftCell="A13" zoomScaleNormal="100" zoomScaleSheetLayoutView="100" workbookViewId="0">
      <selection activeCell="M30" sqref="M30"/>
    </sheetView>
  </sheetViews>
  <sheetFormatPr defaultColWidth="59.125" defaultRowHeight="22.2" customHeight="1"/>
  <cols>
    <col min="1" max="1" width="49.875" style="167" customWidth="1"/>
    <col min="2" max="2" width="2.125" style="167" customWidth="1"/>
    <col min="3" max="3" width="9.125" style="171" customWidth="1"/>
    <col min="4" max="4" width="2.125" style="167" customWidth="1"/>
    <col min="5" max="5" width="12.125" style="198" customWidth="1"/>
    <col min="6" max="6" width="2.125" style="198" customWidth="1"/>
    <col min="7" max="7" width="12.625" style="198" customWidth="1"/>
    <col min="8" max="8" width="2.125" style="198" customWidth="1"/>
    <col min="9" max="9" width="12.875" style="198" customWidth="1"/>
    <col min="10" max="10" width="2.125" style="198" customWidth="1"/>
    <col min="11" max="11" width="13.375" style="198" customWidth="1"/>
    <col min="12" max="12" width="2.125" style="198" customWidth="1"/>
    <col min="13" max="13" width="14.625" style="198" customWidth="1"/>
    <col min="14" max="14" width="2.125" style="198" customWidth="1"/>
    <col min="15" max="15" width="15" style="198" customWidth="1"/>
    <col min="16" max="16" width="2.125" style="198" customWidth="1"/>
    <col min="17" max="17" width="17" style="198" customWidth="1"/>
    <col min="18" max="18" width="2.125" style="198" customWidth="1"/>
    <col min="19" max="19" width="17.625" style="198" customWidth="1"/>
    <col min="20" max="20" width="2.125" style="198" customWidth="1"/>
    <col min="21" max="21" width="16.125" style="198" customWidth="1"/>
    <col min="22" max="22" width="2.125" style="198" customWidth="1"/>
    <col min="23" max="23" width="12.625" style="167" customWidth="1"/>
    <col min="24" max="24" width="2.125" style="167" customWidth="1"/>
    <col min="25" max="25" width="12.625" style="167" customWidth="1"/>
    <col min="26" max="26" width="2.125" style="167" customWidth="1"/>
    <col min="27" max="27" width="15" style="167" customWidth="1"/>
    <col min="28" max="90" width="10.625" style="167" customWidth="1"/>
    <col min="91" max="16384" width="59.125" style="167"/>
  </cols>
  <sheetData>
    <row r="1" spans="1:32" s="165" customFormat="1" ht="22.35" customHeight="1">
      <c r="A1" s="23" t="s">
        <v>0</v>
      </c>
      <c r="B1" s="23"/>
      <c r="C1" s="23"/>
      <c r="D1" s="23"/>
      <c r="E1" s="23"/>
      <c r="F1" s="23"/>
      <c r="G1" s="23"/>
      <c r="H1" s="164"/>
      <c r="I1" s="164"/>
      <c r="J1" s="164"/>
      <c r="K1" s="164"/>
      <c r="L1" s="23"/>
      <c r="M1" s="23"/>
      <c r="N1" s="23"/>
      <c r="O1" s="23"/>
      <c r="P1" s="23"/>
      <c r="Q1" s="23"/>
      <c r="R1" s="23"/>
      <c r="S1" s="23"/>
      <c r="T1" s="23"/>
      <c r="U1" s="23"/>
      <c r="V1" s="23"/>
      <c r="W1" s="164"/>
      <c r="X1" s="164"/>
      <c r="Y1" s="164"/>
      <c r="Z1" s="164"/>
      <c r="AA1" s="164"/>
    </row>
    <row r="2" spans="1:32" s="165" customFormat="1" ht="22.35" customHeight="1">
      <c r="A2" s="23" t="s">
        <v>111</v>
      </c>
      <c r="B2" s="23"/>
      <c r="C2" s="23"/>
      <c r="D2" s="23"/>
      <c r="E2" s="23"/>
      <c r="F2" s="23"/>
      <c r="G2" s="23"/>
      <c r="H2" s="23"/>
      <c r="I2" s="23"/>
      <c r="J2" s="23"/>
      <c r="K2" s="23"/>
      <c r="L2" s="23"/>
      <c r="M2" s="23"/>
      <c r="N2" s="23"/>
      <c r="O2" s="23"/>
      <c r="P2" s="23"/>
      <c r="Q2" s="23"/>
      <c r="R2" s="23"/>
      <c r="S2" s="23"/>
      <c r="T2" s="23"/>
      <c r="U2" s="23"/>
      <c r="V2" s="23"/>
      <c r="W2" s="23"/>
      <c r="X2" s="23"/>
      <c r="Y2" s="23"/>
      <c r="Z2" s="23"/>
      <c r="AA2" s="23"/>
    </row>
    <row r="3" spans="1:32" ht="22.35" customHeight="1">
      <c r="A3" s="166"/>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row>
    <row r="4" spans="1:32" s="160" customFormat="1" ht="22.35" customHeight="1">
      <c r="C4" s="168"/>
      <c r="E4" s="282" t="s">
        <v>2</v>
      </c>
      <c r="F4" s="282"/>
      <c r="G4" s="282"/>
      <c r="H4" s="282"/>
      <c r="I4" s="282"/>
      <c r="J4" s="282"/>
      <c r="K4" s="282"/>
      <c r="L4" s="282"/>
      <c r="M4" s="282"/>
      <c r="N4" s="282"/>
      <c r="O4" s="282"/>
      <c r="P4" s="282"/>
      <c r="Q4" s="282"/>
      <c r="R4" s="282"/>
      <c r="S4" s="282"/>
      <c r="T4" s="282"/>
      <c r="U4" s="282"/>
      <c r="V4" s="282"/>
      <c r="W4" s="282"/>
      <c r="X4" s="282"/>
      <c r="Y4" s="282"/>
      <c r="Z4" s="282"/>
      <c r="AA4" s="282"/>
    </row>
    <row r="5" spans="1:32" s="160" customFormat="1" ht="22.35" customHeight="1">
      <c r="C5" s="168"/>
      <c r="F5" s="169"/>
      <c r="H5" s="167"/>
      <c r="I5" s="281" t="s">
        <v>112</v>
      </c>
      <c r="J5" s="281"/>
      <c r="K5" s="281"/>
      <c r="M5" s="284" t="s">
        <v>69</v>
      </c>
      <c r="N5" s="284"/>
      <c r="O5" s="284"/>
      <c r="P5" s="284"/>
      <c r="Q5" s="284"/>
      <c r="R5" s="284"/>
      <c r="S5" s="284"/>
      <c r="T5" s="284"/>
      <c r="U5" s="284"/>
      <c r="V5" s="167"/>
      <c r="AD5" s="9"/>
      <c r="AE5" s="170"/>
      <c r="AF5" s="9"/>
    </row>
    <row r="6" spans="1:32" s="160" customFormat="1" ht="22.35" customHeight="1">
      <c r="C6" s="171"/>
      <c r="D6" s="167"/>
      <c r="E6" s="167"/>
      <c r="F6" s="172"/>
      <c r="G6" s="167"/>
      <c r="H6" s="173"/>
      <c r="I6" s="167"/>
      <c r="J6" s="167"/>
      <c r="K6" s="167"/>
      <c r="L6" s="167"/>
      <c r="M6" s="173"/>
      <c r="N6" s="173"/>
      <c r="O6" s="173"/>
      <c r="P6" s="173"/>
      <c r="Q6" s="173"/>
      <c r="R6" s="167"/>
      <c r="S6" s="173" t="s">
        <v>113</v>
      </c>
      <c r="T6" s="167"/>
      <c r="U6" s="173"/>
      <c r="V6" s="167"/>
      <c r="X6" s="172"/>
      <c r="Y6" s="172"/>
      <c r="Z6" s="172"/>
      <c r="AA6" s="167"/>
      <c r="AD6" s="9"/>
      <c r="AE6" s="170"/>
      <c r="AF6" s="9"/>
    </row>
    <row r="7" spans="1:32" s="160" customFormat="1" ht="22.35" customHeight="1">
      <c r="C7" s="171"/>
      <c r="D7" s="167"/>
      <c r="E7" s="167"/>
      <c r="F7" s="172"/>
      <c r="G7" s="167"/>
      <c r="H7" s="173"/>
      <c r="I7" s="167"/>
      <c r="J7" s="167"/>
      <c r="K7" s="167"/>
      <c r="L7" s="167"/>
      <c r="M7" s="173" t="s">
        <v>201</v>
      </c>
      <c r="N7" s="173"/>
      <c r="O7" s="173" t="s">
        <v>114</v>
      </c>
      <c r="P7" s="173"/>
      <c r="Q7" s="173"/>
      <c r="R7" s="167"/>
      <c r="S7" s="173" t="s">
        <v>115</v>
      </c>
      <c r="T7" s="167"/>
      <c r="U7" s="173" t="s">
        <v>208</v>
      </c>
      <c r="V7" s="167"/>
      <c r="X7" s="172"/>
      <c r="Y7" s="172" t="s">
        <v>116</v>
      </c>
      <c r="Z7" s="172"/>
      <c r="AA7" s="167"/>
      <c r="AD7" s="9"/>
      <c r="AE7" s="170"/>
      <c r="AF7" s="9"/>
    </row>
    <row r="8" spans="1:32" s="160" customFormat="1" ht="22.35" customHeight="1">
      <c r="C8" s="171"/>
      <c r="D8" s="167"/>
      <c r="E8" s="173"/>
      <c r="F8" s="172"/>
      <c r="G8" s="173" t="s">
        <v>117</v>
      </c>
      <c r="H8" s="167"/>
      <c r="I8" s="172"/>
      <c r="J8" s="167"/>
      <c r="K8" s="167"/>
      <c r="L8" s="167"/>
      <c r="M8" s="173" t="s">
        <v>202</v>
      </c>
      <c r="N8" s="173"/>
      <c r="O8" s="173" t="s">
        <v>118</v>
      </c>
      <c r="P8" s="173"/>
      <c r="Q8" s="173" t="s">
        <v>201</v>
      </c>
      <c r="R8" s="167"/>
      <c r="S8" s="173" t="s">
        <v>119</v>
      </c>
      <c r="T8" s="167"/>
      <c r="U8" s="173" t="s">
        <v>209</v>
      </c>
      <c r="V8" s="167"/>
      <c r="W8" s="172" t="s">
        <v>120</v>
      </c>
      <c r="X8" s="172"/>
      <c r="Y8" s="172" t="s">
        <v>121</v>
      </c>
      <c r="Z8" s="172"/>
      <c r="AA8" s="167"/>
      <c r="AD8" s="9"/>
      <c r="AE8" s="170"/>
      <c r="AF8" s="10"/>
    </row>
    <row r="9" spans="1:32" s="160" customFormat="1" ht="22.35" customHeight="1">
      <c r="C9" s="171"/>
      <c r="D9" s="167"/>
      <c r="E9" s="172" t="s">
        <v>122</v>
      </c>
      <c r="F9" s="172"/>
      <c r="G9" s="173" t="s">
        <v>123</v>
      </c>
      <c r="H9" s="173"/>
      <c r="I9" s="172" t="s">
        <v>124</v>
      </c>
      <c r="J9" s="172"/>
      <c r="K9" s="172"/>
      <c r="L9" s="167"/>
      <c r="M9" s="173" t="s">
        <v>203</v>
      </c>
      <c r="N9" s="173"/>
      <c r="O9" s="173" t="s">
        <v>125</v>
      </c>
      <c r="P9" s="173"/>
      <c r="Q9" s="173" t="s">
        <v>205</v>
      </c>
      <c r="R9" s="167"/>
      <c r="S9" s="17" t="s">
        <v>126</v>
      </c>
      <c r="T9" s="167"/>
      <c r="U9" s="173" t="s">
        <v>210</v>
      </c>
      <c r="V9" s="167"/>
      <c r="W9" s="172" t="s">
        <v>127</v>
      </c>
      <c r="X9" s="172"/>
      <c r="Y9" s="172" t="s">
        <v>128</v>
      </c>
      <c r="Z9" s="172"/>
      <c r="AA9" s="173" t="s">
        <v>120</v>
      </c>
    </row>
    <row r="10" spans="1:32" s="160" customFormat="1" ht="22.35" customHeight="1">
      <c r="C10" s="174" t="s">
        <v>5</v>
      </c>
      <c r="D10" s="9"/>
      <c r="E10" s="172" t="s">
        <v>129</v>
      </c>
      <c r="F10" s="172"/>
      <c r="G10" s="172" t="s">
        <v>130</v>
      </c>
      <c r="H10" s="173"/>
      <c r="I10" s="172" t="s">
        <v>131</v>
      </c>
      <c r="J10" s="172"/>
      <c r="K10" s="172" t="s">
        <v>68</v>
      </c>
      <c r="L10" s="172"/>
      <c r="M10" s="173" t="s">
        <v>204</v>
      </c>
      <c r="N10" s="172"/>
      <c r="O10" s="172" t="s">
        <v>132</v>
      </c>
      <c r="P10" s="172"/>
      <c r="Q10" s="173" t="s">
        <v>133</v>
      </c>
      <c r="R10" s="167"/>
      <c r="S10" s="17" t="s">
        <v>134</v>
      </c>
      <c r="T10" s="167"/>
      <c r="U10" s="173" t="s">
        <v>211</v>
      </c>
      <c r="V10" s="167"/>
      <c r="W10" s="172" t="s">
        <v>135</v>
      </c>
      <c r="X10" s="172"/>
      <c r="Y10" s="172" t="s">
        <v>136</v>
      </c>
      <c r="Z10" s="172"/>
      <c r="AA10" s="173" t="s">
        <v>58</v>
      </c>
    </row>
    <row r="11" spans="1:32" ht="22.35" customHeight="1">
      <c r="C11" s="168"/>
      <c r="D11" s="160"/>
      <c r="E11" s="283" t="s">
        <v>8</v>
      </c>
      <c r="F11" s="283"/>
      <c r="G11" s="283"/>
      <c r="H11" s="283"/>
      <c r="I11" s="283"/>
      <c r="J11" s="283"/>
      <c r="K11" s="283"/>
      <c r="L11" s="283"/>
      <c r="M11" s="283"/>
      <c r="N11" s="283"/>
      <c r="O11" s="283"/>
      <c r="P11" s="283"/>
      <c r="Q11" s="283"/>
      <c r="R11" s="283"/>
      <c r="S11" s="283"/>
      <c r="T11" s="283"/>
      <c r="U11" s="283"/>
      <c r="V11" s="283"/>
      <c r="W11" s="283"/>
      <c r="X11" s="283"/>
      <c r="Y11" s="283"/>
      <c r="Z11" s="283"/>
      <c r="AA11" s="283"/>
    </row>
    <row r="12" spans="1:32" ht="22.35" customHeight="1">
      <c r="A12" s="160" t="s">
        <v>228</v>
      </c>
      <c r="B12" s="160"/>
      <c r="C12" s="168"/>
      <c r="D12" s="160"/>
      <c r="E12" s="175"/>
      <c r="F12" s="175"/>
      <c r="G12" s="175"/>
      <c r="H12" s="175"/>
      <c r="I12" s="175"/>
      <c r="J12" s="175"/>
      <c r="K12" s="175"/>
      <c r="L12" s="175"/>
      <c r="M12" s="175"/>
      <c r="N12" s="175"/>
      <c r="O12" s="175"/>
      <c r="P12" s="175"/>
      <c r="Q12" s="175"/>
      <c r="R12" s="175"/>
      <c r="S12" s="175"/>
      <c r="T12" s="175"/>
      <c r="U12" s="175"/>
      <c r="V12" s="175"/>
      <c r="W12" s="175"/>
      <c r="X12" s="175"/>
      <c r="Y12" s="175"/>
      <c r="Z12" s="175"/>
      <c r="AA12" s="175"/>
    </row>
    <row r="13" spans="1:32" ht="22.35" customHeight="1">
      <c r="A13" s="160" t="s">
        <v>207</v>
      </c>
      <c r="B13" s="160"/>
      <c r="C13" s="168"/>
      <c r="D13" s="160"/>
      <c r="E13" s="176">
        <v>1729277</v>
      </c>
      <c r="F13" s="176"/>
      <c r="G13" s="176">
        <v>208455</v>
      </c>
      <c r="H13" s="176"/>
      <c r="I13" s="176">
        <v>82000</v>
      </c>
      <c r="J13" s="176"/>
      <c r="K13" s="176">
        <v>838486</v>
      </c>
      <c r="L13" s="176"/>
      <c r="M13" s="176">
        <v>-18773</v>
      </c>
      <c r="N13" s="176"/>
      <c r="O13" s="176">
        <v>6340</v>
      </c>
      <c r="P13" s="176"/>
      <c r="Q13" s="176">
        <v>-261160</v>
      </c>
      <c r="R13" s="176"/>
      <c r="S13" s="176">
        <v>-6486</v>
      </c>
      <c r="T13" s="176"/>
      <c r="U13" s="176">
        <v>-7789</v>
      </c>
      <c r="V13" s="176"/>
      <c r="W13" s="177">
        <f>SUM(E13:V13)</f>
        <v>2570350</v>
      </c>
      <c r="X13" s="160"/>
      <c r="Y13" s="178">
        <v>0</v>
      </c>
      <c r="Z13" s="160"/>
      <c r="AA13" s="179">
        <f>SUM(W13:Y13)</f>
        <v>2570350</v>
      </c>
    </row>
    <row r="14" spans="1:32" ht="22.35" customHeight="1">
      <c r="A14" s="160"/>
      <c r="B14" s="160"/>
      <c r="C14" s="168"/>
      <c r="D14" s="160"/>
      <c r="E14" s="176"/>
      <c r="F14" s="176"/>
      <c r="G14" s="176"/>
      <c r="H14" s="176"/>
      <c r="I14" s="176"/>
      <c r="J14" s="176"/>
      <c r="K14" s="176"/>
      <c r="L14" s="176"/>
      <c r="M14" s="176"/>
      <c r="N14" s="176"/>
      <c r="O14" s="176"/>
      <c r="P14" s="176"/>
      <c r="Q14" s="176"/>
      <c r="R14" s="176"/>
      <c r="S14" s="176"/>
      <c r="T14" s="176"/>
      <c r="U14" s="176"/>
      <c r="V14" s="176"/>
      <c r="W14" s="177"/>
      <c r="X14" s="160"/>
      <c r="Y14" s="178"/>
      <c r="Z14" s="160"/>
      <c r="AA14" s="179"/>
    </row>
    <row r="15" spans="1:32" ht="22.35" customHeight="1">
      <c r="A15" s="14" t="s">
        <v>138</v>
      </c>
      <c r="B15" s="14"/>
      <c r="C15" s="167"/>
      <c r="D15" s="160"/>
      <c r="E15" s="176"/>
      <c r="F15" s="176"/>
      <c r="G15" s="176"/>
      <c r="H15" s="176"/>
      <c r="I15" s="176"/>
      <c r="J15" s="176"/>
      <c r="K15" s="176"/>
      <c r="L15" s="176"/>
      <c r="M15" s="176"/>
      <c r="N15" s="176"/>
      <c r="O15" s="176"/>
      <c r="P15" s="176"/>
      <c r="Q15" s="176"/>
      <c r="R15" s="176"/>
      <c r="S15" s="176"/>
      <c r="T15" s="176"/>
      <c r="U15" s="176"/>
      <c r="V15" s="176"/>
      <c r="W15" s="176"/>
      <c r="X15" s="176"/>
      <c r="Y15" s="176"/>
      <c r="Z15" s="176"/>
      <c r="AA15" s="176"/>
    </row>
    <row r="16" spans="1:32" ht="22.35" customHeight="1">
      <c r="A16" s="16" t="s">
        <v>264</v>
      </c>
      <c r="B16" s="14"/>
      <c r="C16" s="167"/>
      <c r="D16" s="160"/>
      <c r="E16" s="176"/>
      <c r="F16" s="176"/>
      <c r="G16" s="176"/>
      <c r="H16" s="176"/>
      <c r="I16" s="176"/>
      <c r="J16" s="176"/>
      <c r="K16" s="176"/>
      <c r="L16" s="176"/>
      <c r="M16" s="176"/>
      <c r="N16" s="176"/>
      <c r="O16" s="176"/>
      <c r="P16" s="176"/>
      <c r="Q16" s="176"/>
      <c r="R16" s="176"/>
      <c r="S16" s="176"/>
      <c r="T16" s="176"/>
      <c r="U16" s="176"/>
      <c r="V16" s="176"/>
      <c r="W16" s="176"/>
      <c r="X16" s="176"/>
      <c r="Y16" s="176"/>
      <c r="Z16" s="176"/>
      <c r="AA16" s="176"/>
    </row>
    <row r="17" spans="1:27" ht="22.35" customHeight="1">
      <c r="A17" s="15" t="s">
        <v>231</v>
      </c>
      <c r="B17" s="15"/>
      <c r="C17" s="180"/>
      <c r="D17" s="160"/>
      <c r="E17" s="181">
        <v>773978</v>
      </c>
      <c r="F17" s="182"/>
      <c r="G17" s="181">
        <v>-1294</v>
      </c>
      <c r="H17" s="183"/>
      <c r="I17" s="184">
        <v>0</v>
      </c>
      <c r="J17" s="183"/>
      <c r="K17" s="185">
        <v>0</v>
      </c>
      <c r="L17" s="186"/>
      <c r="M17" s="184">
        <v>0</v>
      </c>
      <c r="N17" s="186"/>
      <c r="O17" s="184">
        <v>0</v>
      </c>
      <c r="P17" s="185"/>
      <c r="Q17" s="184">
        <v>0</v>
      </c>
      <c r="R17" s="185"/>
      <c r="S17" s="184">
        <v>0</v>
      </c>
      <c r="T17" s="186"/>
      <c r="U17" s="184">
        <v>0</v>
      </c>
      <c r="V17" s="186"/>
      <c r="W17" s="181">
        <f>SUM(E17:V17)</f>
        <v>772684</v>
      </c>
      <c r="X17" s="183"/>
      <c r="Y17" s="184">
        <v>0</v>
      </c>
      <c r="Z17" s="183"/>
      <c r="AA17" s="185">
        <f>SUM(W17:Y17)</f>
        <v>772684</v>
      </c>
    </row>
    <row r="18" spans="1:27" ht="22.35" customHeight="1">
      <c r="A18" s="15" t="s">
        <v>139</v>
      </c>
      <c r="B18" s="15"/>
      <c r="C18" s="180">
        <v>12</v>
      </c>
      <c r="D18" s="160"/>
      <c r="E18" s="161">
        <v>0</v>
      </c>
      <c r="F18" s="182"/>
      <c r="G18" s="161">
        <v>0</v>
      </c>
      <c r="H18" s="183"/>
      <c r="I18" s="161">
        <v>0</v>
      </c>
      <c r="J18" s="183"/>
      <c r="K18" s="187">
        <v>-69170</v>
      </c>
      <c r="L18" s="186"/>
      <c r="M18" s="161">
        <v>0</v>
      </c>
      <c r="N18" s="186"/>
      <c r="O18" s="161">
        <v>0</v>
      </c>
      <c r="P18" s="185"/>
      <c r="Q18" s="161">
        <v>0</v>
      </c>
      <c r="R18" s="185"/>
      <c r="S18" s="161">
        <v>0</v>
      </c>
      <c r="T18" s="186"/>
      <c r="U18" s="161">
        <v>0</v>
      </c>
      <c r="V18" s="186"/>
      <c r="W18" s="188">
        <f>SUM(E18:V18)</f>
        <v>-69170</v>
      </c>
      <c r="X18" s="183"/>
      <c r="Y18" s="161">
        <v>0</v>
      </c>
      <c r="Z18" s="183"/>
      <c r="AA18" s="187">
        <f>SUM(W18:Y18)</f>
        <v>-69170</v>
      </c>
    </row>
    <row r="19" spans="1:27" ht="22.35" customHeight="1">
      <c r="A19" s="14" t="s">
        <v>300</v>
      </c>
      <c r="B19" s="15"/>
      <c r="C19" s="180"/>
      <c r="D19" s="160"/>
      <c r="E19" s="184"/>
      <c r="F19" s="182"/>
      <c r="G19" s="184"/>
      <c r="H19" s="183"/>
      <c r="I19" s="184"/>
      <c r="J19" s="183"/>
      <c r="K19" s="185"/>
      <c r="L19" s="186"/>
      <c r="M19" s="184"/>
      <c r="N19" s="186"/>
      <c r="O19" s="184"/>
      <c r="P19" s="185"/>
      <c r="Q19" s="184"/>
      <c r="R19" s="185"/>
      <c r="S19" s="184"/>
      <c r="T19" s="186"/>
      <c r="U19" s="184"/>
      <c r="V19" s="186"/>
      <c r="W19" s="181"/>
      <c r="X19" s="183"/>
      <c r="Y19" s="184"/>
      <c r="Z19" s="183"/>
      <c r="AA19" s="185"/>
    </row>
    <row r="20" spans="1:27" ht="22.35" customHeight="1">
      <c r="A20" s="14" t="s">
        <v>299</v>
      </c>
      <c r="B20" s="15"/>
      <c r="C20" s="180"/>
      <c r="D20" s="160"/>
      <c r="E20" s="162">
        <f>SUM(E17:E18)</f>
        <v>773978</v>
      </c>
      <c r="F20" s="189"/>
      <c r="G20" s="162">
        <f>SUM(G17:G18)</f>
        <v>-1294</v>
      </c>
      <c r="H20" s="190"/>
      <c r="I20" s="162">
        <f>SUM(I17:I18)</f>
        <v>0</v>
      </c>
      <c r="J20" s="190"/>
      <c r="K20" s="162">
        <f>SUM(K17:K18)</f>
        <v>-69170</v>
      </c>
      <c r="L20" s="191"/>
      <c r="M20" s="162">
        <f>SUM(M17:M18)</f>
        <v>0</v>
      </c>
      <c r="N20" s="191"/>
      <c r="O20" s="162">
        <f>SUM(O17:O18)</f>
        <v>0</v>
      </c>
      <c r="P20" s="192"/>
      <c r="Q20" s="162">
        <f>SUM(Q17:Q18)</f>
        <v>0</v>
      </c>
      <c r="R20" s="192"/>
      <c r="S20" s="162">
        <f>SUM(S17:S18)</f>
        <v>0</v>
      </c>
      <c r="T20" s="191"/>
      <c r="U20" s="162">
        <f>SUM(U17:U18)</f>
        <v>0</v>
      </c>
      <c r="V20" s="191"/>
      <c r="W20" s="162">
        <f>SUM(W17:W18)</f>
        <v>703514</v>
      </c>
      <c r="X20" s="190"/>
      <c r="Y20" s="162">
        <f>SUM(Y17:Y18)</f>
        <v>0</v>
      </c>
      <c r="Z20" s="190"/>
      <c r="AA20" s="193">
        <f>SUM(W20:Y20)</f>
        <v>703514</v>
      </c>
    </row>
    <row r="21" spans="1:27" ht="22.35" customHeight="1">
      <c r="A21" s="14"/>
      <c r="B21" s="15"/>
      <c r="C21" s="180"/>
      <c r="D21" s="160"/>
      <c r="E21" s="184"/>
      <c r="F21" s="182"/>
      <c r="G21" s="184"/>
      <c r="H21" s="183"/>
      <c r="I21" s="184"/>
      <c r="J21" s="183"/>
      <c r="K21" s="185"/>
      <c r="L21" s="186"/>
      <c r="M21" s="184"/>
      <c r="N21" s="186"/>
      <c r="O21" s="184"/>
      <c r="P21" s="185"/>
      <c r="Q21" s="184"/>
      <c r="R21" s="185"/>
      <c r="S21" s="184"/>
      <c r="T21" s="186"/>
      <c r="U21" s="184"/>
      <c r="V21" s="186"/>
      <c r="W21" s="181"/>
      <c r="X21" s="183"/>
      <c r="Y21" s="184"/>
      <c r="Z21" s="183"/>
      <c r="AA21" s="185"/>
    </row>
    <row r="22" spans="1:27" ht="22.35" customHeight="1">
      <c r="A22" s="16" t="s">
        <v>145</v>
      </c>
      <c r="B22" s="15"/>
      <c r="C22" s="180"/>
      <c r="D22" s="160"/>
      <c r="E22" s="184"/>
      <c r="F22" s="182"/>
      <c r="G22" s="184"/>
      <c r="H22" s="183"/>
      <c r="I22" s="184"/>
      <c r="J22" s="183"/>
      <c r="K22" s="185"/>
      <c r="L22" s="186"/>
      <c r="M22" s="184"/>
      <c r="N22" s="186"/>
      <c r="O22" s="184"/>
      <c r="P22" s="185"/>
      <c r="Q22" s="184"/>
      <c r="R22" s="185"/>
      <c r="S22" s="184"/>
      <c r="T22" s="186"/>
      <c r="U22" s="184"/>
      <c r="V22" s="186"/>
      <c r="W22" s="181"/>
      <c r="X22" s="183"/>
      <c r="Y22" s="184"/>
      <c r="Z22" s="183"/>
      <c r="AA22" s="185"/>
    </row>
    <row r="23" spans="1:27" ht="22.35" customHeight="1">
      <c r="A23" s="15" t="s">
        <v>232</v>
      </c>
      <c r="B23" s="15"/>
      <c r="C23" s="180"/>
      <c r="D23" s="160"/>
      <c r="E23" s="184"/>
      <c r="F23" s="182"/>
      <c r="G23" s="184"/>
      <c r="H23" s="183"/>
      <c r="I23" s="184"/>
      <c r="J23" s="183"/>
      <c r="K23" s="185"/>
      <c r="L23" s="186"/>
      <c r="M23" s="184"/>
      <c r="N23" s="186"/>
      <c r="O23" s="184"/>
      <c r="P23" s="185"/>
      <c r="Q23" s="184"/>
      <c r="R23" s="185"/>
      <c r="S23" s="184"/>
      <c r="T23" s="186"/>
      <c r="U23" s="184"/>
      <c r="V23" s="186"/>
      <c r="W23" s="181"/>
      <c r="X23" s="183"/>
      <c r="Y23" s="184"/>
      <c r="Z23" s="183"/>
      <c r="AA23" s="185"/>
    </row>
    <row r="24" spans="1:27" ht="22.35" customHeight="1">
      <c r="A24" s="15" t="s">
        <v>233</v>
      </c>
      <c r="B24" s="15"/>
      <c r="C24" s="180"/>
      <c r="D24" s="160"/>
      <c r="E24" s="161">
        <v>0</v>
      </c>
      <c r="F24" s="182"/>
      <c r="G24" s="161">
        <v>0</v>
      </c>
      <c r="H24" s="183"/>
      <c r="I24" s="161">
        <v>0</v>
      </c>
      <c r="J24" s="183"/>
      <c r="K24" s="187">
        <v>0</v>
      </c>
      <c r="L24" s="186"/>
      <c r="M24" s="161">
        <v>0</v>
      </c>
      <c r="N24" s="186"/>
      <c r="O24" s="161">
        <v>0</v>
      </c>
      <c r="P24" s="185"/>
      <c r="Q24" s="161">
        <v>0</v>
      </c>
      <c r="R24" s="185"/>
      <c r="S24" s="161">
        <v>0</v>
      </c>
      <c r="T24" s="186"/>
      <c r="U24" s="161">
        <v>0</v>
      </c>
      <c r="V24" s="186"/>
      <c r="W24" s="161">
        <f>SUM(E24:V24)</f>
        <v>0</v>
      </c>
      <c r="X24" s="183"/>
      <c r="Y24" s="187">
        <v>3160007</v>
      </c>
      <c r="Z24" s="183"/>
      <c r="AA24" s="187">
        <f>SUM(W24:Y24)</f>
        <v>3160007</v>
      </c>
    </row>
    <row r="25" spans="1:27" ht="22.35" customHeight="1">
      <c r="A25" s="194" t="s">
        <v>149</v>
      </c>
      <c r="B25" s="194"/>
      <c r="C25" s="167"/>
      <c r="D25" s="160"/>
      <c r="E25" s="162">
        <v>0</v>
      </c>
      <c r="F25" s="195"/>
      <c r="G25" s="162">
        <v>0</v>
      </c>
      <c r="H25" s="195"/>
      <c r="I25" s="162">
        <f>SUM(I20+I24)</f>
        <v>0</v>
      </c>
      <c r="J25" s="195"/>
      <c r="K25" s="162">
        <v>0</v>
      </c>
      <c r="L25" s="195"/>
      <c r="M25" s="162">
        <f>SUM(M20+M24)</f>
        <v>0</v>
      </c>
      <c r="N25" s="195"/>
      <c r="O25" s="162">
        <f>SUM(O20+O24)</f>
        <v>0</v>
      </c>
      <c r="P25" s="195"/>
      <c r="Q25" s="162">
        <f>SUM(Q20+Q24)</f>
        <v>0</v>
      </c>
      <c r="R25" s="195"/>
      <c r="S25" s="162">
        <f>SUM(S20+S24)</f>
        <v>0</v>
      </c>
      <c r="T25" s="195"/>
      <c r="U25" s="162">
        <f>SUM(U20+U24)</f>
        <v>0</v>
      </c>
      <c r="V25" s="195"/>
      <c r="W25" s="162">
        <v>0</v>
      </c>
      <c r="X25" s="195"/>
      <c r="Y25" s="162">
        <f>SUM(Y20+Y24)</f>
        <v>3160007</v>
      </c>
      <c r="Z25" s="195"/>
      <c r="AA25" s="162">
        <v>3160007</v>
      </c>
    </row>
    <row r="26" spans="1:27" ht="22.35" customHeight="1">
      <c r="A26" s="194" t="s">
        <v>140</v>
      </c>
      <c r="B26" s="194"/>
      <c r="C26" s="167"/>
      <c r="D26" s="160"/>
      <c r="E26" s="163">
        <f>SUM(E20,E25)</f>
        <v>773978</v>
      </c>
      <c r="F26" s="195"/>
      <c r="G26" s="163">
        <f>SUM(G20,G25)</f>
        <v>-1294</v>
      </c>
      <c r="H26" s="195"/>
      <c r="I26" s="163">
        <f>I25</f>
        <v>0</v>
      </c>
      <c r="J26" s="195"/>
      <c r="K26" s="163">
        <f>SUM(K20,K25)</f>
        <v>-69170</v>
      </c>
      <c r="L26" s="195"/>
      <c r="M26" s="163">
        <f>M25</f>
        <v>0</v>
      </c>
      <c r="N26" s="195"/>
      <c r="O26" s="163">
        <f>O25</f>
        <v>0</v>
      </c>
      <c r="P26" s="195"/>
      <c r="Q26" s="163">
        <f>Q25</f>
        <v>0</v>
      </c>
      <c r="R26" s="195"/>
      <c r="S26" s="163">
        <f>S25</f>
        <v>0</v>
      </c>
      <c r="T26" s="195"/>
      <c r="U26" s="163">
        <f>U25</f>
        <v>0</v>
      </c>
      <c r="V26" s="195"/>
      <c r="W26" s="163">
        <f>SUM(W20,W25)</f>
        <v>703514</v>
      </c>
      <c r="X26" s="195"/>
      <c r="Y26" s="163">
        <f>Y25</f>
        <v>3160007</v>
      </c>
      <c r="Z26" s="195"/>
      <c r="AA26" s="163">
        <f>SUM(AA20,AA25)</f>
        <v>3863521</v>
      </c>
    </row>
    <row r="27" spans="1:27" ht="22.35" customHeight="1">
      <c r="A27" s="194"/>
      <c r="B27" s="194"/>
      <c r="C27" s="167"/>
      <c r="D27" s="160"/>
      <c r="E27" s="195"/>
      <c r="F27" s="195"/>
      <c r="G27" s="195"/>
      <c r="H27" s="195"/>
      <c r="I27" s="195"/>
      <c r="J27" s="195"/>
      <c r="K27" s="195"/>
      <c r="L27" s="195"/>
      <c r="M27" s="195"/>
      <c r="N27" s="195"/>
      <c r="O27" s="195"/>
      <c r="P27" s="195"/>
      <c r="Q27" s="195"/>
      <c r="R27" s="195"/>
      <c r="S27" s="195"/>
      <c r="T27" s="195"/>
      <c r="U27" s="195"/>
      <c r="V27" s="195"/>
      <c r="W27" s="195"/>
      <c r="X27" s="195"/>
      <c r="Y27" s="195"/>
      <c r="Z27" s="195"/>
      <c r="AA27" s="195"/>
    </row>
    <row r="28" spans="1:27" ht="22.35" customHeight="1">
      <c r="A28" s="160" t="s">
        <v>141</v>
      </c>
      <c r="B28" s="160"/>
      <c r="C28" s="168"/>
      <c r="D28" s="160"/>
      <c r="E28" s="176"/>
      <c r="F28" s="176"/>
      <c r="G28" s="176"/>
      <c r="H28" s="176"/>
      <c r="I28" s="176"/>
      <c r="J28" s="176"/>
      <c r="K28" s="176"/>
      <c r="L28" s="176"/>
      <c r="M28" s="176"/>
      <c r="N28" s="176"/>
      <c r="O28" s="176"/>
      <c r="P28" s="176"/>
      <c r="Q28" s="176"/>
      <c r="R28" s="176"/>
      <c r="S28" s="176"/>
      <c r="T28" s="176"/>
      <c r="U28" s="176"/>
      <c r="V28" s="176"/>
      <c r="W28" s="160"/>
      <c r="X28" s="160"/>
      <c r="Y28" s="160"/>
      <c r="Z28" s="160"/>
      <c r="AA28" s="179"/>
    </row>
    <row r="29" spans="1:27" ht="22.35" customHeight="1">
      <c r="A29" s="167" t="s">
        <v>241</v>
      </c>
      <c r="C29" s="180"/>
      <c r="D29" s="160"/>
      <c r="E29" s="184">
        <v>0</v>
      </c>
      <c r="F29" s="182"/>
      <c r="G29" s="184">
        <v>0</v>
      </c>
      <c r="H29" s="183"/>
      <c r="I29" s="184">
        <v>0</v>
      </c>
      <c r="J29" s="183"/>
      <c r="K29" s="181">
        <f>'PL_9M 8-9'!F72</f>
        <v>1032768</v>
      </c>
      <c r="L29" s="186"/>
      <c r="M29" s="184">
        <v>0</v>
      </c>
      <c r="N29" s="186"/>
      <c r="O29" s="184">
        <v>0</v>
      </c>
      <c r="P29" s="186"/>
      <c r="Q29" s="184">
        <v>0</v>
      </c>
      <c r="R29" s="186"/>
      <c r="S29" s="184">
        <v>0</v>
      </c>
      <c r="T29" s="186"/>
      <c r="U29" s="184">
        <v>0</v>
      </c>
      <c r="V29" s="186"/>
      <c r="W29" s="181">
        <f>SUM(E29:V29)</f>
        <v>1032768</v>
      </c>
      <c r="X29" s="183"/>
      <c r="Y29" s="181">
        <v>-142309</v>
      </c>
      <c r="Z29" s="183"/>
      <c r="AA29" s="196">
        <f>SUM(W29:Y29)</f>
        <v>890459</v>
      </c>
    </row>
    <row r="30" spans="1:27" ht="22.35" customHeight="1">
      <c r="A30" s="167" t="s">
        <v>143</v>
      </c>
      <c r="C30" s="168"/>
      <c r="D30" s="160"/>
      <c r="E30" s="184">
        <v>0</v>
      </c>
      <c r="F30" s="182"/>
      <c r="G30" s="184">
        <v>0</v>
      </c>
      <c r="H30" s="183"/>
      <c r="I30" s="184">
        <v>0</v>
      </c>
      <c r="J30" s="183"/>
      <c r="K30" s="181">
        <v>0</v>
      </c>
      <c r="L30" s="186"/>
      <c r="M30" s="186">
        <f>'PL_9M 8-9'!F58+'PL_9M 8-9'!F64</f>
        <v>421033</v>
      </c>
      <c r="N30" s="186"/>
      <c r="O30" s="181">
        <v>0</v>
      </c>
      <c r="P30" s="186"/>
      <c r="Q30" s="181">
        <v>24233</v>
      </c>
      <c r="R30" s="186"/>
      <c r="S30" s="181">
        <f>'PL_9M 8-9'!F66</f>
        <v>6486</v>
      </c>
      <c r="T30" s="186"/>
      <c r="U30" s="181">
        <v>0</v>
      </c>
      <c r="V30" s="186"/>
      <c r="W30" s="181">
        <f>SUM(E30:V30)</f>
        <v>451752</v>
      </c>
      <c r="X30" s="183"/>
      <c r="Y30" s="181">
        <v>2280</v>
      </c>
      <c r="Z30" s="183"/>
      <c r="AA30" s="196">
        <f>SUM(W30:Y30)</f>
        <v>454032</v>
      </c>
    </row>
    <row r="31" spans="1:27" ht="22.35" customHeight="1">
      <c r="A31" s="160" t="s">
        <v>106</v>
      </c>
      <c r="B31" s="160"/>
      <c r="C31" s="168"/>
      <c r="D31" s="160"/>
      <c r="E31" s="163">
        <f>SUM(E29:E30)</f>
        <v>0</v>
      </c>
      <c r="F31" s="195"/>
      <c r="G31" s="163">
        <f>SUM(G29:G30)</f>
        <v>0</v>
      </c>
      <c r="H31" s="195"/>
      <c r="I31" s="163">
        <f>SUM(I29:I30)</f>
        <v>0</v>
      </c>
      <c r="J31" s="195"/>
      <c r="K31" s="163">
        <f>SUM(K29:K30)</f>
        <v>1032768</v>
      </c>
      <c r="L31" s="195"/>
      <c r="M31" s="163">
        <f>SUM(M29:M30)</f>
        <v>421033</v>
      </c>
      <c r="N31" s="195"/>
      <c r="O31" s="163">
        <f>SUM(O29:O30)</f>
        <v>0</v>
      </c>
      <c r="P31" s="195"/>
      <c r="Q31" s="163">
        <f>SUM(Q29:Q30)</f>
        <v>24233</v>
      </c>
      <c r="R31" s="195"/>
      <c r="S31" s="163">
        <f>SUM(S29:S30)</f>
        <v>6486</v>
      </c>
      <c r="T31" s="195"/>
      <c r="U31" s="163">
        <f>SUM(U29:U30)</f>
        <v>0</v>
      </c>
      <c r="V31" s="195"/>
      <c r="W31" s="163">
        <f>SUM(E31:V31)</f>
        <v>1484520</v>
      </c>
      <c r="X31" s="195"/>
      <c r="Y31" s="163">
        <f>SUM(Y29:Y30)</f>
        <v>-140029</v>
      </c>
      <c r="Z31" s="195"/>
      <c r="AA31" s="163">
        <f>SUM(W31:Y31)</f>
        <v>1344491</v>
      </c>
    </row>
    <row r="32" spans="1:27" ht="22.35" customHeight="1">
      <c r="A32" s="160"/>
      <c r="B32" s="160"/>
      <c r="C32" s="168"/>
      <c r="D32" s="160"/>
      <c r="E32" s="195"/>
      <c r="F32" s="195"/>
      <c r="G32" s="195"/>
      <c r="H32" s="195"/>
      <c r="I32" s="195"/>
      <c r="J32" s="195"/>
      <c r="K32" s="195"/>
      <c r="L32" s="195"/>
      <c r="M32" s="195"/>
      <c r="N32" s="195"/>
      <c r="O32" s="195"/>
      <c r="P32" s="195"/>
      <c r="Q32" s="195"/>
      <c r="R32" s="195"/>
      <c r="S32" s="195"/>
      <c r="T32" s="195"/>
      <c r="U32" s="195"/>
      <c r="V32" s="195"/>
      <c r="W32" s="195"/>
      <c r="X32" s="195"/>
      <c r="Y32" s="195"/>
      <c r="Z32" s="195"/>
      <c r="AA32" s="195"/>
    </row>
    <row r="33" spans="1:27" ht="22.35" customHeight="1" thickBot="1">
      <c r="A33" s="160" t="s">
        <v>229</v>
      </c>
      <c r="B33" s="160"/>
      <c r="C33" s="168"/>
      <c r="D33" s="160"/>
      <c r="E33" s="197">
        <f>SUM(E13,E26,E31)</f>
        <v>2503255</v>
      </c>
      <c r="F33" s="190"/>
      <c r="G33" s="197">
        <f>SUM(G13,G26,G31)</f>
        <v>207161</v>
      </c>
      <c r="H33" s="190"/>
      <c r="I33" s="197">
        <f>SUM(I13,I26,I31)</f>
        <v>82000</v>
      </c>
      <c r="J33" s="190"/>
      <c r="K33" s="197">
        <f>SUM(K13,K26,K31)</f>
        <v>1802084</v>
      </c>
      <c r="L33" s="190"/>
      <c r="M33" s="197">
        <f>SUM(M13,M26,M31)</f>
        <v>402260</v>
      </c>
      <c r="N33" s="190"/>
      <c r="O33" s="197">
        <f>SUM(O13,O26,O31)</f>
        <v>6340</v>
      </c>
      <c r="P33" s="190"/>
      <c r="Q33" s="197">
        <f>SUM(Q13,Q26,Q31)</f>
        <v>-236927</v>
      </c>
      <c r="R33" s="190"/>
      <c r="S33" s="197">
        <f>SUM(S13,S26,S31)</f>
        <v>0</v>
      </c>
      <c r="T33" s="190"/>
      <c r="U33" s="197">
        <f>SUM(U13,U26,U31)</f>
        <v>-7789</v>
      </c>
      <c r="V33" s="190"/>
      <c r="W33" s="197">
        <f>SUM(W13,W26,W31)</f>
        <v>4758384</v>
      </c>
      <c r="X33" s="190"/>
      <c r="Y33" s="197">
        <f>SUM(Y13,Y26,Y31)</f>
        <v>3019978</v>
      </c>
      <c r="Z33" s="190"/>
      <c r="AA33" s="197">
        <f>SUM(AA13,AA26,AA31)</f>
        <v>7778362</v>
      </c>
    </row>
    <row r="34" spans="1:27" ht="22.35" customHeight="1" thickTop="1">
      <c r="W34" s="199"/>
      <c r="Y34" s="199"/>
      <c r="AA34" s="199"/>
    </row>
    <row r="35" spans="1:27" ht="22.2" customHeight="1">
      <c r="A35" s="15"/>
      <c r="B35" s="15"/>
      <c r="W35" s="200"/>
      <c r="Y35" s="200"/>
      <c r="AA35" s="200"/>
    </row>
    <row r="36" spans="1:27" ht="22.2" customHeight="1">
      <c r="W36" s="198"/>
      <c r="X36" s="198"/>
      <c r="Y36" s="198"/>
      <c r="Z36" s="198"/>
      <c r="AA36" s="198"/>
    </row>
    <row r="39" spans="1:27" ht="22.2" customHeight="1">
      <c r="W39" s="198"/>
      <c r="X39" s="198"/>
      <c r="Y39" s="198"/>
      <c r="Z39" s="198"/>
      <c r="AA39" s="198"/>
    </row>
    <row r="67" spans="1:1" ht="22.2" customHeight="1">
      <c r="A67" s="167" t="s">
        <v>39</v>
      </c>
    </row>
  </sheetData>
  <mergeCells count="4">
    <mergeCell ref="I5:K5"/>
    <mergeCell ref="E4:AA4"/>
    <mergeCell ref="E11:AA11"/>
    <mergeCell ref="M5:U5"/>
  </mergeCells>
  <pageMargins left="0.8" right="0.8" top="0.48" bottom="0.5" header="0.5" footer="0.5"/>
  <pageSetup paperSize="9" scale="59" firstPageNumber="10" fitToWidth="0" fitToHeight="0" orientation="landscape" useFirstPageNumber="1" r:id="rId1"/>
  <headerFooter alignWithMargins="0">
    <oddFooter>&amp;L&amp;15  หมายเหตุประกอบงบการเงินเป็นส่วนหนึ่งของงบการเงินระหว่างกาลนี้&amp;C&amp;15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CC1F7-5B04-4DB7-B8C2-83D7840655D0}">
  <dimension ref="A1:AF62"/>
  <sheetViews>
    <sheetView topLeftCell="A8" zoomScaleNormal="100" zoomScaleSheetLayoutView="100" workbookViewId="0">
      <selection activeCell="A21" sqref="A21"/>
    </sheetView>
  </sheetViews>
  <sheetFormatPr defaultColWidth="59.125" defaultRowHeight="22.35" customHeight="1"/>
  <cols>
    <col min="1" max="1" width="48.5" style="167" customWidth="1"/>
    <col min="2" max="2" width="2.125" style="167" customWidth="1"/>
    <col min="3" max="3" width="9.125" style="171" customWidth="1"/>
    <col min="4" max="4" width="2.125" style="167" customWidth="1"/>
    <col min="5" max="5" width="13" style="198" customWidth="1"/>
    <col min="6" max="6" width="2.125" style="198" customWidth="1"/>
    <col min="7" max="7" width="13.5" style="198" customWidth="1"/>
    <col min="8" max="8" width="2.125" style="198" customWidth="1"/>
    <col min="9" max="9" width="13.625" style="198" customWidth="1"/>
    <col min="10" max="10" width="2.125" style="198" customWidth="1"/>
    <col min="11" max="11" width="13.5" style="198" customWidth="1"/>
    <col min="12" max="12" width="2.125" style="198" customWidth="1"/>
    <col min="13" max="13" width="14.625" style="198" customWidth="1"/>
    <col min="14" max="14" width="2.125" style="198" customWidth="1"/>
    <col min="15" max="15" width="16.625" style="198" customWidth="1"/>
    <col min="16" max="16" width="2.125" style="198" customWidth="1"/>
    <col min="17" max="17" width="14.375" style="198" customWidth="1"/>
    <col min="18" max="18" width="2.125" style="198" customWidth="1"/>
    <col min="19" max="19" width="17.625" style="198" customWidth="1"/>
    <col min="20" max="20" width="2.125" style="198" customWidth="1"/>
    <col min="21" max="21" width="16.625" style="198" customWidth="1"/>
    <col min="22" max="22" width="2.125" style="198" customWidth="1"/>
    <col min="23" max="23" width="12.125" style="167" customWidth="1"/>
    <col min="24" max="24" width="2.125" style="167" customWidth="1"/>
    <col min="25" max="25" width="12.625" style="167" customWidth="1"/>
    <col min="26" max="26" width="2.125" style="167" customWidth="1"/>
    <col min="27" max="27" width="14.625" style="167" customWidth="1"/>
    <col min="28" max="90" width="10.625" style="167" customWidth="1"/>
    <col min="91" max="16384" width="59.125" style="167"/>
  </cols>
  <sheetData>
    <row r="1" spans="1:32" s="165" customFormat="1" ht="22.35" customHeight="1">
      <c r="A1" s="23" t="s">
        <v>0</v>
      </c>
      <c r="B1" s="23"/>
      <c r="C1" s="23"/>
      <c r="D1" s="23"/>
      <c r="E1" s="23"/>
      <c r="F1" s="23"/>
      <c r="G1" s="23"/>
      <c r="H1" s="164"/>
      <c r="I1" s="164"/>
      <c r="J1" s="164"/>
      <c r="K1" s="164"/>
      <c r="L1" s="23"/>
      <c r="M1" s="23"/>
      <c r="N1" s="23"/>
      <c r="O1" s="23"/>
      <c r="P1" s="23"/>
      <c r="Q1" s="23"/>
      <c r="R1" s="23"/>
      <c r="S1" s="23"/>
      <c r="T1" s="23"/>
      <c r="U1" s="23"/>
      <c r="V1" s="23"/>
      <c r="W1" s="164"/>
      <c r="X1" s="164"/>
      <c r="Y1" s="164"/>
      <c r="Z1" s="164"/>
      <c r="AA1" s="164"/>
    </row>
    <row r="2" spans="1:32" s="165" customFormat="1" ht="22.35" customHeight="1">
      <c r="A2" s="23" t="s">
        <v>111</v>
      </c>
      <c r="B2" s="23"/>
      <c r="C2" s="23"/>
      <c r="D2" s="23"/>
      <c r="E2" s="23"/>
      <c r="F2" s="23"/>
      <c r="G2" s="23"/>
      <c r="H2" s="23"/>
      <c r="I2" s="23"/>
      <c r="J2" s="23"/>
      <c r="K2" s="23"/>
      <c r="L2" s="23"/>
      <c r="M2" s="23"/>
      <c r="N2" s="23"/>
      <c r="O2" s="23"/>
      <c r="P2" s="23"/>
      <c r="Q2" s="23"/>
      <c r="R2" s="23"/>
      <c r="S2" s="23"/>
      <c r="T2" s="23"/>
      <c r="U2" s="23"/>
      <c r="V2" s="23"/>
      <c r="W2" s="23"/>
      <c r="X2" s="23"/>
      <c r="Y2" s="23"/>
      <c r="Z2" s="23"/>
      <c r="AA2" s="23"/>
    </row>
    <row r="3" spans="1:32" ht="22.35" customHeight="1">
      <c r="A3" s="166"/>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row>
    <row r="4" spans="1:32" s="160" customFormat="1" ht="22.35" customHeight="1">
      <c r="C4" s="168"/>
      <c r="E4" s="282" t="s">
        <v>2</v>
      </c>
      <c r="F4" s="282"/>
      <c r="G4" s="282"/>
      <c r="H4" s="282"/>
      <c r="I4" s="282"/>
      <c r="J4" s="282"/>
      <c r="K4" s="282"/>
      <c r="L4" s="282"/>
      <c r="M4" s="282"/>
      <c r="N4" s="282"/>
      <c r="O4" s="282"/>
      <c r="P4" s="282"/>
      <c r="Q4" s="282"/>
      <c r="R4" s="282"/>
      <c r="S4" s="282"/>
      <c r="T4" s="282"/>
      <c r="U4" s="282"/>
      <c r="V4" s="282"/>
      <c r="W4" s="282"/>
      <c r="X4" s="282"/>
      <c r="Y4" s="282"/>
      <c r="Z4" s="282"/>
      <c r="AA4" s="282"/>
    </row>
    <row r="5" spans="1:32" s="160" customFormat="1" ht="22.35" customHeight="1">
      <c r="C5" s="168"/>
      <c r="F5" s="169"/>
      <c r="H5" s="167"/>
      <c r="I5" s="281" t="s">
        <v>112</v>
      </c>
      <c r="J5" s="281"/>
      <c r="K5" s="281"/>
      <c r="M5" s="284" t="s">
        <v>69</v>
      </c>
      <c r="N5" s="284"/>
      <c r="O5" s="284"/>
      <c r="P5" s="284"/>
      <c r="Q5" s="284"/>
      <c r="R5" s="284"/>
      <c r="S5" s="284"/>
      <c r="T5" s="284"/>
      <c r="U5" s="284"/>
      <c r="V5" s="167"/>
      <c r="AD5" s="9"/>
      <c r="AE5" s="170"/>
      <c r="AF5" s="9"/>
    </row>
    <row r="6" spans="1:32" s="160" customFormat="1" ht="22.35" customHeight="1">
      <c r="C6" s="171"/>
      <c r="D6" s="167"/>
      <c r="E6" s="167"/>
      <c r="F6" s="172"/>
      <c r="G6" s="167"/>
      <c r="H6" s="173"/>
      <c r="I6" s="167"/>
      <c r="J6" s="167"/>
      <c r="K6" s="167"/>
      <c r="L6" s="167"/>
      <c r="M6" s="173"/>
      <c r="N6" s="173"/>
      <c r="O6" s="173"/>
      <c r="P6" s="173"/>
      <c r="Q6" s="173"/>
      <c r="R6" s="167"/>
      <c r="S6" s="173" t="s">
        <v>113</v>
      </c>
      <c r="T6" s="167"/>
      <c r="U6" s="173"/>
      <c r="V6" s="167"/>
      <c r="X6" s="172"/>
      <c r="Y6" s="172"/>
      <c r="Z6" s="172"/>
      <c r="AA6" s="167"/>
      <c r="AD6" s="9"/>
      <c r="AE6" s="170"/>
      <c r="AF6" s="9"/>
    </row>
    <row r="7" spans="1:32" s="160" customFormat="1" ht="22.35" customHeight="1">
      <c r="C7" s="171"/>
      <c r="D7" s="167"/>
      <c r="E7" s="167"/>
      <c r="F7" s="172"/>
      <c r="G7" s="167"/>
      <c r="H7" s="173"/>
      <c r="I7" s="167"/>
      <c r="J7" s="167"/>
      <c r="K7" s="167"/>
      <c r="L7" s="167"/>
      <c r="M7" s="173" t="s">
        <v>201</v>
      </c>
      <c r="N7" s="173"/>
      <c r="O7" s="173" t="s">
        <v>114</v>
      </c>
      <c r="P7" s="173"/>
      <c r="Q7" s="173"/>
      <c r="R7" s="167"/>
      <c r="S7" s="173" t="s">
        <v>115</v>
      </c>
      <c r="T7" s="167"/>
      <c r="U7" s="173" t="s">
        <v>208</v>
      </c>
      <c r="V7" s="167"/>
      <c r="X7" s="172"/>
      <c r="Y7" s="172" t="s">
        <v>116</v>
      </c>
      <c r="Z7" s="172"/>
      <c r="AA7" s="167"/>
      <c r="AD7" s="9"/>
      <c r="AE7" s="170"/>
      <c r="AF7" s="9"/>
    </row>
    <row r="8" spans="1:32" s="160" customFormat="1" ht="22.35" customHeight="1">
      <c r="C8" s="171"/>
      <c r="D8" s="167"/>
      <c r="E8" s="173"/>
      <c r="F8" s="172"/>
      <c r="G8" s="173" t="s">
        <v>117</v>
      </c>
      <c r="H8" s="167"/>
      <c r="I8" s="172"/>
      <c r="J8" s="167"/>
      <c r="K8" s="167"/>
      <c r="L8" s="167"/>
      <c r="M8" s="173" t="s">
        <v>202</v>
      </c>
      <c r="N8" s="173"/>
      <c r="O8" s="173" t="s">
        <v>118</v>
      </c>
      <c r="P8" s="173"/>
      <c r="Q8" s="173" t="s">
        <v>201</v>
      </c>
      <c r="R8" s="167"/>
      <c r="S8" s="173" t="s">
        <v>119</v>
      </c>
      <c r="T8" s="167"/>
      <c r="U8" s="173" t="s">
        <v>209</v>
      </c>
      <c r="V8" s="167"/>
      <c r="W8" s="172" t="s">
        <v>120</v>
      </c>
      <c r="X8" s="172"/>
      <c r="Y8" s="172" t="s">
        <v>121</v>
      </c>
      <c r="Z8" s="172"/>
      <c r="AA8" s="167"/>
      <c r="AD8" s="9"/>
      <c r="AE8" s="170"/>
      <c r="AF8" s="10"/>
    </row>
    <row r="9" spans="1:32" s="160" customFormat="1" ht="22.35" customHeight="1">
      <c r="C9" s="171"/>
      <c r="D9" s="167"/>
      <c r="E9" s="172" t="s">
        <v>122</v>
      </c>
      <c r="F9" s="172"/>
      <c r="G9" s="173" t="s">
        <v>123</v>
      </c>
      <c r="H9" s="173"/>
      <c r="I9" s="172" t="s">
        <v>124</v>
      </c>
      <c r="J9" s="172"/>
      <c r="K9" s="172"/>
      <c r="L9" s="167"/>
      <c r="M9" s="173" t="s">
        <v>203</v>
      </c>
      <c r="N9" s="173"/>
      <c r="O9" s="173" t="s">
        <v>125</v>
      </c>
      <c r="P9" s="173"/>
      <c r="Q9" s="173" t="s">
        <v>205</v>
      </c>
      <c r="R9" s="167"/>
      <c r="S9" s="17" t="s">
        <v>126</v>
      </c>
      <c r="T9" s="167"/>
      <c r="U9" s="173" t="s">
        <v>210</v>
      </c>
      <c r="V9" s="167"/>
      <c r="W9" s="172" t="s">
        <v>127</v>
      </c>
      <c r="X9" s="172"/>
      <c r="Y9" s="172" t="s">
        <v>128</v>
      </c>
      <c r="Z9" s="172"/>
      <c r="AA9" s="173" t="s">
        <v>120</v>
      </c>
    </row>
    <row r="10" spans="1:32" s="160" customFormat="1" ht="22.35" customHeight="1">
      <c r="C10" s="174" t="s">
        <v>5</v>
      </c>
      <c r="D10" s="9"/>
      <c r="E10" s="172" t="s">
        <v>129</v>
      </c>
      <c r="F10" s="172"/>
      <c r="G10" s="172" t="s">
        <v>130</v>
      </c>
      <c r="H10" s="173"/>
      <c r="I10" s="172" t="s">
        <v>131</v>
      </c>
      <c r="J10" s="172"/>
      <c r="K10" s="172" t="s">
        <v>68</v>
      </c>
      <c r="L10" s="172"/>
      <c r="M10" s="173" t="s">
        <v>204</v>
      </c>
      <c r="N10" s="172"/>
      <c r="O10" s="172" t="s">
        <v>132</v>
      </c>
      <c r="P10" s="172"/>
      <c r="Q10" s="173" t="s">
        <v>133</v>
      </c>
      <c r="R10" s="167"/>
      <c r="S10" s="17" t="s">
        <v>134</v>
      </c>
      <c r="T10" s="167"/>
      <c r="U10" s="173" t="s">
        <v>211</v>
      </c>
      <c r="V10" s="167"/>
      <c r="W10" s="172" t="s">
        <v>135</v>
      </c>
      <c r="X10" s="172"/>
      <c r="Y10" s="172" t="s">
        <v>136</v>
      </c>
      <c r="Z10" s="172"/>
      <c r="AA10" s="173" t="s">
        <v>58</v>
      </c>
    </row>
    <row r="11" spans="1:32" ht="22.35" customHeight="1">
      <c r="C11" s="168"/>
      <c r="D11" s="160"/>
      <c r="E11" s="283" t="s">
        <v>8</v>
      </c>
      <c r="F11" s="283"/>
      <c r="G11" s="283"/>
      <c r="H11" s="283"/>
      <c r="I11" s="283"/>
      <c r="J11" s="283"/>
      <c r="K11" s="283"/>
      <c r="L11" s="283"/>
      <c r="M11" s="283"/>
      <c r="N11" s="283"/>
      <c r="O11" s="283"/>
      <c r="P11" s="283"/>
      <c r="Q11" s="283"/>
      <c r="R11" s="283"/>
      <c r="S11" s="283"/>
      <c r="T11" s="283"/>
      <c r="U11" s="283"/>
      <c r="V11" s="283"/>
      <c r="W11" s="283"/>
      <c r="X11" s="283"/>
      <c r="Y11" s="283"/>
      <c r="Z11" s="283"/>
      <c r="AA11" s="283"/>
    </row>
    <row r="12" spans="1:32" ht="22.35" customHeight="1">
      <c r="A12" s="160" t="s">
        <v>234</v>
      </c>
      <c r="B12" s="160"/>
      <c r="F12" s="167"/>
    </row>
    <row r="13" spans="1:32" ht="22.35" customHeight="1">
      <c r="A13" s="160" t="s">
        <v>144</v>
      </c>
      <c r="B13" s="160"/>
      <c r="C13" s="168"/>
      <c r="D13" s="160"/>
      <c r="E13" s="176">
        <v>2503255</v>
      </c>
      <c r="F13" s="176"/>
      <c r="G13" s="176">
        <v>207161</v>
      </c>
      <c r="H13" s="176"/>
      <c r="I13" s="176">
        <v>82900</v>
      </c>
      <c r="J13" s="176"/>
      <c r="K13" s="176">
        <v>1453834</v>
      </c>
      <c r="L13" s="176"/>
      <c r="M13" s="176">
        <v>410550</v>
      </c>
      <c r="N13" s="176"/>
      <c r="O13" s="176">
        <v>6340</v>
      </c>
      <c r="P13" s="176"/>
      <c r="Q13" s="176">
        <v>-257036</v>
      </c>
      <c r="R13" s="176"/>
      <c r="S13" s="176">
        <v>-5276</v>
      </c>
      <c r="T13" s="176"/>
      <c r="U13" s="176">
        <v>-7789</v>
      </c>
      <c r="V13" s="176"/>
      <c r="W13" s="195">
        <f>SUM(E13:V13)</f>
        <v>4393939</v>
      </c>
      <c r="X13" s="160"/>
      <c r="Y13" s="195">
        <v>2836327</v>
      </c>
      <c r="Z13" s="160"/>
      <c r="AA13" s="179">
        <f>SUM(W13:Y13)</f>
        <v>7230266</v>
      </c>
    </row>
    <row r="14" spans="1:32" ht="22.35" customHeight="1">
      <c r="A14" s="167" t="s">
        <v>222</v>
      </c>
      <c r="B14" s="160"/>
      <c r="C14" s="180">
        <v>2</v>
      </c>
      <c r="D14" s="160"/>
      <c r="E14" s="161">
        <v>0</v>
      </c>
      <c r="F14" s="201"/>
      <c r="G14" s="161">
        <v>0</v>
      </c>
      <c r="H14" s="201"/>
      <c r="I14" s="161">
        <v>0</v>
      </c>
      <c r="J14" s="201"/>
      <c r="K14" s="188">
        <f>304413</f>
        <v>304413</v>
      </c>
      <c r="L14" s="201"/>
      <c r="M14" s="161">
        <v>0</v>
      </c>
      <c r="N14" s="201"/>
      <c r="O14" s="161">
        <v>0</v>
      </c>
      <c r="P14" s="201"/>
      <c r="Q14" s="161">
        <v>0</v>
      </c>
      <c r="R14" s="201"/>
      <c r="S14" s="161">
        <v>0</v>
      </c>
      <c r="T14" s="201"/>
      <c r="U14" s="188">
        <v>7789</v>
      </c>
      <c r="V14" s="201"/>
      <c r="W14" s="188">
        <f>SUM(E14:V14)</f>
        <v>312202</v>
      </c>
      <c r="Y14" s="188">
        <v>74703</v>
      </c>
      <c r="AA14" s="187">
        <f>SUM(W14:Y14)</f>
        <v>386905</v>
      </c>
    </row>
    <row r="15" spans="1:32" ht="22.35" customHeight="1">
      <c r="A15" s="160" t="s">
        <v>197</v>
      </c>
      <c r="B15" s="160"/>
      <c r="C15" s="168"/>
      <c r="D15" s="160"/>
      <c r="E15" s="202">
        <f>E13+E14</f>
        <v>2503255</v>
      </c>
      <c r="F15" s="176"/>
      <c r="G15" s="202">
        <f>G13+G14</f>
        <v>207161</v>
      </c>
      <c r="H15" s="176"/>
      <c r="I15" s="202">
        <f>I13+I14</f>
        <v>82900</v>
      </c>
      <c r="J15" s="176"/>
      <c r="K15" s="202">
        <f>K13+K14</f>
        <v>1758247</v>
      </c>
      <c r="L15" s="176"/>
      <c r="M15" s="202">
        <f>M13+M14</f>
        <v>410550</v>
      </c>
      <c r="N15" s="176"/>
      <c r="O15" s="202">
        <f>O13+O14</f>
        <v>6340</v>
      </c>
      <c r="P15" s="176"/>
      <c r="Q15" s="202">
        <f>Q13+Q14</f>
        <v>-257036</v>
      </c>
      <c r="R15" s="176"/>
      <c r="S15" s="202">
        <f>S13+S14</f>
        <v>-5276</v>
      </c>
      <c r="T15" s="176"/>
      <c r="U15" s="163">
        <f>U13+U14</f>
        <v>0</v>
      </c>
      <c r="V15" s="176"/>
      <c r="W15" s="202">
        <f>W13+W14</f>
        <v>4706141</v>
      </c>
      <c r="X15" s="160"/>
      <c r="Y15" s="202">
        <f>Y13+Y14</f>
        <v>2911030</v>
      </c>
      <c r="Z15" s="160"/>
      <c r="AA15" s="202">
        <f>AA13+AA14</f>
        <v>7617171</v>
      </c>
    </row>
    <row r="16" spans="1:32" ht="22.35" customHeight="1">
      <c r="A16" s="160"/>
      <c r="B16" s="160"/>
      <c r="C16" s="168"/>
      <c r="D16" s="160"/>
      <c r="E16" s="176"/>
      <c r="F16" s="176"/>
      <c r="G16" s="176"/>
      <c r="H16" s="176"/>
      <c r="I16" s="176"/>
      <c r="J16" s="176"/>
      <c r="K16" s="176"/>
      <c r="L16" s="176"/>
      <c r="M16" s="176"/>
      <c r="N16" s="176"/>
      <c r="O16" s="176"/>
      <c r="P16" s="176"/>
      <c r="Q16" s="176"/>
      <c r="R16" s="176"/>
      <c r="S16" s="176"/>
      <c r="T16" s="176"/>
      <c r="U16" s="176"/>
      <c r="V16" s="176"/>
      <c r="W16" s="176"/>
      <c r="X16" s="160"/>
      <c r="Y16" s="176"/>
      <c r="Z16" s="160"/>
      <c r="AA16" s="176"/>
    </row>
    <row r="17" spans="1:27" ht="22.35" customHeight="1">
      <c r="A17" s="14" t="s">
        <v>138</v>
      </c>
      <c r="B17" s="14"/>
      <c r="C17" s="167"/>
      <c r="D17" s="160"/>
      <c r="E17" s="176"/>
      <c r="F17" s="176"/>
      <c r="G17" s="176"/>
      <c r="H17" s="176"/>
      <c r="I17" s="176"/>
      <c r="J17" s="176"/>
      <c r="K17" s="176"/>
      <c r="L17" s="176"/>
      <c r="M17" s="176"/>
      <c r="N17" s="176"/>
      <c r="O17" s="176"/>
      <c r="P17" s="176"/>
      <c r="Q17" s="176"/>
      <c r="R17" s="176"/>
      <c r="S17" s="176"/>
      <c r="T17" s="176"/>
      <c r="U17" s="176"/>
      <c r="V17" s="176"/>
      <c r="W17" s="176"/>
      <c r="X17" s="176"/>
      <c r="Y17" s="176"/>
      <c r="Z17" s="176"/>
      <c r="AA17" s="176"/>
    </row>
    <row r="18" spans="1:27" ht="22.35" customHeight="1">
      <c r="A18" s="16" t="s">
        <v>145</v>
      </c>
      <c r="B18" s="14"/>
      <c r="C18" s="180"/>
      <c r="D18" s="160"/>
      <c r="E18" s="184"/>
      <c r="F18" s="182"/>
      <c r="G18" s="184"/>
      <c r="H18" s="183"/>
      <c r="I18" s="184"/>
      <c r="J18" s="183"/>
      <c r="K18" s="185"/>
      <c r="L18" s="186"/>
      <c r="M18" s="184"/>
      <c r="N18" s="186"/>
      <c r="O18" s="184"/>
      <c r="P18" s="185"/>
      <c r="Q18" s="184"/>
      <c r="R18" s="185"/>
      <c r="S18" s="184"/>
      <c r="T18" s="186"/>
      <c r="U18" s="184"/>
      <c r="V18" s="186"/>
      <c r="W18" s="183"/>
      <c r="X18" s="183"/>
      <c r="Y18" s="183"/>
      <c r="Z18" s="183"/>
      <c r="AA18" s="185"/>
    </row>
    <row r="19" spans="1:27" ht="22.35" customHeight="1">
      <c r="A19" s="15" t="s">
        <v>147</v>
      </c>
      <c r="B19" s="15"/>
      <c r="C19" s="180"/>
      <c r="D19" s="160"/>
      <c r="E19" s="184"/>
      <c r="F19" s="182"/>
      <c r="G19" s="184"/>
      <c r="H19" s="183"/>
      <c r="I19" s="184"/>
      <c r="J19" s="183"/>
      <c r="K19" s="185"/>
      <c r="L19" s="186"/>
      <c r="M19" s="184"/>
      <c r="N19" s="186"/>
      <c r="O19" s="184"/>
      <c r="P19" s="185"/>
      <c r="Q19" s="184"/>
      <c r="R19" s="185"/>
      <c r="S19" s="184"/>
      <c r="T19" s="186"/>
      <c r="U19" s="184"/>
      <c r="V19" s="186"/>
      <c r="W19" s="183"/>
      <c r="X19" s="183"/>
      <c r="Y19" s="183"/>
      <c r="Z19" s="183"/>
    </row>
    <row r="20" spans="1:27" ht="22.35" customHeight="1">
      <c r="A20" s="15" t="s">
        <v>148</v>
      </c>
      <c r="B20" s="15"/>
      <c r="C20" s="180">
        <v>6</v>
      </c>
      <c r="D20" s="160"/>
      <c r="E20" s="184">
        <v>0</v>
      </c>
      <c r="F20" s="182"/>
      <c r="G20" s="184">
        <v>0</v>
      </c>
      <c r="H20" s="183"/>
      <c r="I20" s="184">
        <v>0</v>
      </c>
      <c r="J20" s="183"/>
      <c r="K20" s="184">
        <v>0</v>
      </c>
      <c r="L20" s="186"/>
      <c r="M20" s="184">
        <v>0</v>
      </c>
      <c r="N20" s="186"/>
      <c r="O20" s="184">
        <v>0</v>
      </c>
      <c r="P20" s="185"/>
      <c r="Q20" s="184">
        <v>0</v>
      </c>
      <c r="R20" s="185"/>
      <c r="S20" s="184">
        <v>0</v>
      </c>
      <c r="T20" s="186"/>
      <c r="U20" s="184">
        <v>0</v>
      </c>
      <c r="V20" s="186"/>
      <c r="W20" s="188">
        <f>SUM(E20:V20)</f>
        <v>0</v>
      </c>
      <c r="X20" s="183"/>
      <c r="Y20" s="183">
        <v>8065</v>
      </c>
      <c r="Z20" s="183"/>
      <c r="AA20" s="188">
        <f>SUM(W20:Y20)</f>
        <v>8065</v>
      </c>
    </row>
    <row r="21" spans="1:27" s="160" customFormat="1" ht="22.35" customHeight="1">
      <c r="A21" s="14" t="s">
        <v>149</v>
      </c>
      <c r="B21" s="14"/>
      <c r="C21" s="203"/>
      <c r="E21" s="204">
        <f>SUM(E20)</f>
        <v>0</v>
      </c>
      <c r="F21" s="189"/>
      <c r="G21" s="204">
        <f>SUM(G20)</f>
        <v>0</v>
      </c>
      <c r="H21" s="190"/>
      <c r="I21" s="204">
        <f>SUM(I20)</f>
        <v>0</v>
      </c>
      <c r="J21" s="190"/>
      <c r="K21" s="204">
        <f>SUM(K20)</f>
        <v>0</v>
      </c>
      <c r="L21" s="191"/>
      <c r="M21" s="204">
        <f>SUM(M20)</f>
        <v>0</v>
      </c>
      <c r="N21" s="191"/>
      <c r="O21" s="204">
        <f>SUM(O20)</f>
        <v>0</v>
      </c>
      <c r="P21" s="192"/>
      <c r="Q21" s="204">
        <f>SUM(Q20)</f>
        <v>0</v>
      </c>
      <c r="R21" s="192"/>
      <c r="S21" s="204">
        <f>SUM(S20)</f>
        <v>0</v>
      </c>
      <c r="T21" s="191"/>
      <c r="U21" s="204">
        <f>SUM(U20)</f>
        <v>0</v>
      </c>
      <c r="V21" s="191"/>
      <c r="W21" s="162">
        <f>SUM(E21:V21)</f>
        <v>0</v>
      </c>
      <c r="X21" s="190"/>
      <c r="Y21" s="163">
        <f>SUM(Y19:Y20)</f>
        <v>8065</v>
      </c>
      <c r="Z21" s="190"/>
      <c r="AA21" s="162">
        <f>SUM(W21:Y21)</f>
        <v>8065</v>
      </c>
    </row>
    <row r="22" spans="1:27" s="160" customFormat="1" ht="22.35" customHeight="1">
      <c r="A22" s="194" t="s">
        <v>140</v>
      </c>
      <c r="B22" s="194"/>
      <c r="E22" s="162">
        <f>E21</f>
        <v>0</v>
      </c>
      <c r="F22" s="195"/>
      <c r="G22" s="162">
        <f>G21</f>
        <v>0</v>
      </c>
      <c r="H22" s="195"/>
      <c r="I22" s="162">
        <f>I21</f>
        <v>0</v>
      </c>
      <c r="J22" s="195"/>
      <c r="K22" s="162">
        <f>K21</f>
        <v>0</v>
      </c>
      <c r="L22" s="195"/>
      <c r="M22" s="162">
        <f>M21</f>
        <v>0</v>
      </c>
      <c r="N22" s="195"/>
      <c r="O22" s="162">
        <f>O21</f>
        <v>0</v>
      </c>
      <c r="P22" s="195"/>
      <c r="Q22" s="162">
        <f>Q21</f>
        <v>0</v>
      </c>
      <c r="R22" s="195"/>
      <c r="S22" s="162">
        <f>S21</f>
        <v>0</v>
      </c>
      <c r="T22" s="195"/>
      <c r="U22" s="162">
        <f>U21</f>
        <v>0</v>
      </c>
      <c r="V22" s="195"/>
      <c r="W22" s="162">
        <f>SUM(E22:V22)</f>
        <v>0</v>
      </c>
      <c r="X22" s="195"/>
      <c r="Y22" s="162">
        <f>Y21</f>
        <v>8065</v>
      </c>
      <c r="Z22" s="195"/>
      <c r="AA22" s="162">
        <f>SUM(W22:Y22)</f>
        <v>8065</v>
      </c>
    </row>
    <row r="23" spans="1:27" s="160" customFormat="1" ht="22.35" customHeight="1">
      <c r="A23" s="194"/>
      <c r="B23" s="194"/>
      <c r="E23" s="195"/>
      <c r="F23" s="195"/>
      <c r="G23" s="195"/>
      <c r="H23" s="195"/>
      <c r="I23" s="195"/>
      <c r="J23" s="195"/>
      <c r="K23" s="195"/>
      <c r="L23" s="195"/>
      <c r="M23" s="195"/>
      <c r="N23" s="195"/>
      <c r="O23" s="195"/>
      <c r="P23" s="195"/>
      <c r="Q23" s="195"/>
      <c r="R23" s="195"/>
      <c r="S23" s="195"/>
      <c r="T23" s="195"/>
      <c r="U23" s="195"/>
      <c r="V23" s="195"/>
      <c r="W23" s="195"/>
      <c r="X23" s="195"/>
      <c r="Y23" s="195"/>
      <c r="Z23" s="195"/>
      <c r="AA23" s="195"/>
    </row>
    <row r="24" spans="1:27" ht="22.35" customHeight="1">
      <c r="A24" s="160" t="s">
        <v>141</v>
      </c>
      <c r="B24" s="160"/>
      <c r="C24" s="168"/>
      <c r="D24" s="160"/>
      <c r="E24" s="176"/>
      <c r="F24" s="176"/>
      <c r="G24" s="176"/>
      <c r="H24" s="176"/>
      <c r="I24" s="176"/>
      <c r="J24" s="176"/>
      <c r="K24" s="176"/>
      <c r="L24" s="176"/>
      <c r="M24" s="176"/>
      <c r="N24" s="176"/>
      <c r="O24" s="176"/>
      <c r="P24" s="176"/>
      <c r="Q24" s="176"/>
      <c r="R24" s="176"/>
      <c r="S24" s="176"/>
      <c r="T24" s="176"/>
      <c r="U24" s="176"/>
      <c r="V24" s="176"/>
      <c r="W24" s="160"/>
      <c r="X24" s="160"/>
      <c r="Y24" s="160"/>
      <c r="Z24" s="160"/>
      <c r="AA24" s="179"/>
    </row>
    <row r="25" spans="1:27" ht="22.35" customHeight="1">
      <c r="A25" s="167" t="s">
        <v>150</v>
      </c>
      <c r="C25" s="168"/>
      <c r="D25" s="160"/>
      <c r="E25" s="184">
        <v>0</v>
      </c>
      <c r="F25" s="182"/>
      <c r="G25" s="184">
        <v>0</v>
      </c>
      <c r="H25" s="183"/>
      <c r="I25" s="184">
        <v>0</v>
      </c>
      <c r="J25" s="183"/>
      <c r="K25" s="181">
        <f>'PL_9M 8-9'!D72</f>
        <v>-726123</v>
      </c>
      <c r="L25" s="186"/>
      <c r="M25" s="184">
        <v>0</v>
      </c>
      <c r="N25" s="186"/>
      <c r="O25" s="184">
        <v>0</v>
      </c>
      <c r="P25" s="186"/>
      <c r="Q25" s="184">
        <v>0</v>
      </c>
      <c r="R25" s="186"/>
      <c r="S25" s="184">
        <v>0</v>
      </c>
      <c r="T25" s="186"/>
      <c r="U25" s="184">
        <v>0</v>
      </c>
      <c r="V25" s="186"/>
      <c r="W25" s="181">
        <f>SUM(E25:V25)</f>
        <v>-726123</v>
      </c>
      <c r="X25" s="183"/>
      <c r="Y25" s="181">
        <f>'PL_9M 8-9'!D73</f>
        <v>-333219</v>
      </c>
      <c r="Z25" s="183"/>
      <c r="AA25" s="181">
        <f>SUM(W25:Y25)</f>
        <v>-1059342</v>
      </c>
    </row>
    <row r="26" spans="1:27" ht="22.35" customHeight="1">
      <c r="A26" s="167" t="s">
        <v>143</v>
      </c>
      <c r="C26" s="168"/>
      <c r="D26" s="160"/>
      <c r="E26" s="184">
        <v>0</v>
      </c>
      <c r="F26" s="182"/>
      <c r="G26" s="184">
        <v>0</v>
      </c>
      <c r="H26" s="183"/>
      <c r="I26" s="184">
        <v>0</v>
      </c>
      <c r="J26" s="183"/>
      <c r="K26" s="184">
        <v>0</v>
      </c>
      <c r="L26" s="186"/>
      <c r="M26" s="188">
        <v>651052</v>
      </c>
      <c r="N26" s="186"/>
      <c r="O26" s="184">
        <v>0</v>
      </c>
      <c r="P26" s="186"/>
      <c r="Q26" s="181">
        <v>-5169</v>
      </c>
      <c r="R26" s="186"/>
      <c r="S26" s="181">
        <f>'PL_9M 8-9'!D66</f>
        <v>0</v>
      </c>
      <c r="T26" s="186"/>
      <c r="U26" s="181">
        <v>0</v>
      </c>
      <c r="V26" s="186"/>
      <c r="W26" s="181">
        <f>SUM(E26:V26)</f>
        <v>645883</v>
      </c>
      <c r="X26" s="183"/>
      <c r="Y26" s="181">
        <f>'PL_9M 8-9'!D78-'PL_9M 8-9'!D73</f>
        <v>44408</v>
      </c>
      <c r="Z26" s="183"/>
      <c r="AA26" s="188">
        <f>SUM(W26:Y26)</f>
        <v>690291</v>
      </c>
    </row>
    <row r="27" spans="1:27" ht="22.35" customHeight="1">
      <c r="A27" s="160" t="s">
        <v>106</v>
      </c>
      <c r="B27" s="160"/>
      <c r="C27" s="168"/>
      <c r="D27" s="160"/>
      <c r="E27" s="163">
        <f>SUM(E25:E26)</f>
        <v>0</v>
      </c>
      <c r="F27" s="189"/>
      <c r="G27" s="163">
        <f>SUM(G25:G26)</f>
        <v>0</v>
      </c>
      <c r="H27" s="190"/>
      <c r="I27" s="163">
        <f>SUM(I25:I26)</f>
        <v>0</v>
      </c>
      <c r="J27" s="190"/>
      <c r="K27" s="163">
        <f>SUM(K25:K26)</f>
        <v>-726123</v>
      </c>
      <c r="L27" s="191"/>
      <c r="M27" s="163">
        <f>SUM(M25:M26)</f>
        <v>651052</v>
      </c>
      <c r="N27" s="191"/>
      <c r="O27" s="163">
        <f>SUM(O25:O26)</f>
        <v>0</v>
      </c>
      <c r="P27" s="191"/>
      <c r="Q27" s="163">
        <f>SUM(Q25:Q26)</f>
        <v>-5169</v>
      </c>
      <c r="R27" s="191"/>
      <c r="S27" s="163">
        <f>SUM(S25:S26)</f>
        <v>0</v>
      </c>
      <c r="T27" s="191"/>
      <c r="U27" s="163">
        <f>SUM(U25:U26)</f>
        <v>0</v>
      </c>
      <c r="V27" s="191"/>
      <c r="W27" s="163">
        <f>SUM(E27:V27)</f>
        <v>-80240</v>
      </c>
      <c r="X27" s="190"/>
      <c r="Y27" s="163">
        <f>SUM(Y25:Y26)</f>
        <v>-288811</v>
      </c>
      <c r="Z27" s="190"/>
      <c r="AA27" s="163">
        <f>SUM(W27:Y27)</f>
        <v>-369051</v>
      </c>
    </row>
    <row r="28" spans="1:27" ht="22.35" customHeight="1">
      <c r="A28" s="205" t="s">
        <v>254</v>
      </c>
      <c r="B28" s="160"/>
      <c r="C28" s="168"/>
      <c r="D28" s="160"/>
      <c r="E28" s="206">
        <v>0</v>
      </c>
      <c r="F28" s="182"/>
      <c r="G28" s="206">
        <v>0</v>
      </c>
      <c r="H28" s="183"/>
      <c r="I28" s="206">
        <v>0</v>
      </c>
      <c r="J28" s="183"/>
      <c r="K28" s="206">
        <v>467159</v>
      </c>
      <c r="L28" s="186"/>
      <c r="M28" s="206">
        <v>-467159</v>
      </c>
      <c r="N28" s="186"/>
      <c r="O28" s="206">
        <v>0</v>
      </c>
      <c r="P28" s="186"/>
      <c r="Q28" s="206">
        <v>0</v>
      </c>
      <c r="R28" s="186"/>
      <c r="S28" s="206">
        <v>0</v>
      </c>
      <c r="T28" s="186"/>
      <c r="U28" s="206">
        <v>0</v>
      </c>
      <c r="V28" s="186"/>
      <c r="W28" s="181">
        <f>SUM(E28:V28)</f>
        <v>0</v>
      </c>
      <c r="X28" s="183"/>
      <c r="Y28" s="206">
        <v>0</v>
      </c>
      <c r="Z28" s="183"/>
      <c r="AA28" s="188">
        <f>SUM(W28:Y28)</f>
        <v>0</v>
      </c>
    </row>
    <row r="29" spans="1:27" ht="22.35" customHeight="1" thickBot="1">
      <c r="A29" s="160" t="s">
        <v>230</v>
      </c>
      <c r="B29" s="160"/>
      <c r="C29" s="168"/>
      <c r="D29" s="160"/>
      <c r="E29" s="207">
        <f>SUM(E15,E22,E27,E28)</f>
        <v>2503255</v>
      </c>
      <c r="F29" s="195"/>
      <c r="G29" s="207">
        <f>SUM(G15,G22,G27,G28)</f>
        <v>207161</v>
      </c>
      <c r="H29" s="195"/>
      <c r="I29" s="207">
        <f>SUM(I15,I22,I27,I28)</f>
        <v>82900</v>
      </c>
      <c r="J29" s="195"/>
      <c r="K29" s="207">
        <f>SUM(K15,K22,K27,K28)</f>
        <v>1499283</v>
      </c>
      <c r="L29" s="195"/>
      <c r="M29" s="207">
        <f>SUM(M15,M22,M27,M28)</f>
        <v>594443</v>
      </c>
      <c r="N29" s="195"/>
      <c r="O29" s="207">
        <f>SUM(O15,O22,O27,O28)</f>
        <v>6340</v>
      </c>
      <c r="P29" s="195"/>
      <c r="Q29" s="207">
        <f>SUM(Q15,Q22,Q27,Q28)</f>
        <v>-262205</v>
      </c>
      <c r="R29" s="195"/>
      <c r="S29" s="207">
        <f>SUM(S15,S22,S27,S28)</f>
        <v>-5276</v>
      </c>
      <c r="T29" s="195"/>
      <c r="U29" s="207">
        <f>SUM(U15,U22,U27,U28)</f>
        <v>0</v>
      </c>
      <c r="V29" s="195"/>
      <c r="W29" s="207">
        <f>SUM(W15,W22,W27,W28)</f>
        <v>4625901</v>
      </c>
      <c r="X29" s="195"/>
      <c r="Y29" s="207">
        <f>SUM(Y15,Y22,Y27,Y28)</f>
        <v>2630284</v>
      </c>
      <c r="Z29" s="195"/>
      <c r="AA29" s="207">
        <f>SUM(AA15,AA22,AA27,AA28)</f>
        <v>7256185</v>
      </c>
    </row>
    <row r="30" spans="1:27" ht="22.35" customHeight="1" thickTop="1">
      <c r="W30" s="199"/>
      <c r="Y30" s="199"/>
      <c r="AA30" s="199"/>
    </row>
    <row r="31" spans="1:27" ht="22.35" customHeight="1">
      <c r="A31" s="15"/>
      <c r="B31" s="15"/>
      <c r="E31" s="198">
        <f>E29-'BS_Conso 3-5'!D112</f>
        <v>0</v>
      </c>
      <c r="G31" s="198">
        <f>G29-'BS_Conso 3-5'!D113</f>
        <v>0</v>
      </c>
      <c r="I31" s="198">
        <f>I29-'BS_Conso 3-5'!D116</f>
        <v>0</v>
      </c>
      <c r="K31" s="198">
        <f>K29-'BS_Conso 3-5'!D117</f>
        <v>0</v>
      </c>
      <c r="U31" s="198">
        <f>SUM(M29,O29,Q29,S29,U29)-'BS_Conso 3-5'!D118</f>
        <v>0</v>
      </c>
      <c r="W31" s="200">
        <f>W29-'BS_Conso 3-5'!D119</f>
        <v>0</v>
      </c>
      <c r="Y31" s="200">
        <f>Y29-'BS_Conso 3-5'!D120</f>
        <v>0</v>
      </c>
      <c r="AA31" s="200">
        <f>AA29-'BS_Conso 3-5'!D121</f>
        <v>0</v>
      </c>
    </row>
    <row r="32" spans="1:27" ht="22.35" customHeight="1">
      <c r="W32" s="198"/>
      <c r="X32" s="198"/>
      <c r="Y32" s="198"/>
      <c r="Z32" s="198"/>
      <c r="AA32" s="198"/>
    </row>
    <row r="34" spans="23:27" ht="22.35" customHeight="1">
      <c r="AA34" s="181">
        <f>'BS_Conso 3-5'!D125</f>
        <v>0</v>
      </c>
    </row>
    <row r="35" spans="23:27" ht="22.35" customHeight="1">
      <c r="W35" s="198"/>
      <c r="X35" s="198"/>
      <c r="Y35" s="198"/>
      <c r="Z35" s="198"/>
      <c r="AA35" s="198"/>
    </row>
    <row r="62" spans="1:1" ht="22.35" customHeight="1">
      <c r="A62" s="167" t="s">
        <v>39</v>
      </c>
    </row>
  </sheetData>
  <mergeCells count="4">
    <mergeCell ref="E4:AA4"/>
    <mergeCell ref="I5:K5"/>
    <mergeCell ref="E11:AA11"/>
    <mergeCell ref="M5:U5"/>
  </mergeCells>
  <pageMargins left="0.8" right="0.8" top="0.48" bottom="0.5" header="0.5" footer="0.5"/>
  <pageSetup paperSize="9" scale="59" firstPageNumber="11" fitToWidth="0" fitToHeight="0" orientation="landscape" useFirstPageNumber="1" r:id="rId1"/>
  <headerFooter alignWithMargins="0">
    <oddFooter>&amp;L&amp;15  หมายเหตุประกอบงบการเงินเป็นส่วนหนึ่งของงบการเงินระหว่างกาลนี้&amp;C&amp;15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61"/>
  <sheetViews>
    <sheetView view="pageBreakPreview" zoomScaleNormal="100" zoomScaleSheetLayoutView="100" workbookViewId="0">
      <selection activeCell="A14" sqref="A14"/>
    </sheetView>
  </sheetViews>
  <sheetFormatPr defaultColWidth="10.625" defaultRowHeight="22.35" customHeight="1"/>
  <cols>
    <col min="1" max="1" width="69.625" style="209" customWidth="1"/>
    <col min="2" max="2" width="12.125" style="210" customWidth="1"/>
    <col min="3" max="3" width="2.125" style="209" customWidth="1"/>
    <col min="4" max="4" width="20.875" style="218" customWidth="1"/>
    <col min="5" max="5" width="2.125" style="218" customWidth="1"/>
    <col min="6" max="6" width="20.125" style="218" customWidth="1"/>
    <col min="7" max="7" width="2.125" style="218" customWidth="1"/>
    <col min="8" max="8" width="20.125" style="218" customWidth="1"/>
    <col min="9" max="9" width="2.125" style="218" customWidth="1"/>
    <col min="10" max="10" width="19.625" style="218" customWidth="1"/>
    <col min="11" max="11" width="2.125" style="218" customWidth="1"/>
    <col min="12" max="12" width="20.625" style="218" customWidth="1"/>
    <col min="13" max="13" width="2.125" style="218" customWidth="1"/>
    <col min="14" max="14" width="22.125" style="218" customWidth="1"/>
    <col min="15" max="15" width="9" style="209" customWidth="1"/>
    <col min="16" max="16384" width="10.625" style="209"/>
  </cols>
  <sheetData>
    <row r="1" spans="1:20" s="208" customFormat="1" ht="22.35" customHeight="1">
      <c r="A1" s="286" t="s">
        <v>0</v>
      </c>
      <c r="B1" s="286"/>
      <c r="C1" s="286"/>
      <c r="D1" s="286"/>
      <c r="E1" s="286"/>
      <c r="F1" s="286"/>
      <c r="G1" s="286"/>
      <c r="H1" s="286"/>
      <c r="I1" s="286"/>
      <c r="J1" s="286"/>
      <c r="K1" s="286"/>
      <c r="L1" s="286"/>
      <c r="M1" s="286"/>
      <c r="N1" s="286"/>
    </row>
    <row r="2" spans="1:20" s="208" customFormat="1" ht="22.35" customHeight="1">
      <c r="A2" s="286" t="s">
        <v>111</v>
      </c>
      <c r="B2" s="286"/>
      <c r="C2" s="286"/>
      <c r="D2" s="286"/>
      <c r="E2" s="286"/>
      <c r="F2" s="286"/>
      <c r="G2" s="286"/>
      <c r="H2" s="286"/>
      <c r="I2" s="286"/>
      <c r="J2" s="286"/>
      <c r="K2" s="286"/>
      <c r="L2" s="286"/>
      <c r="M2" s="286"/>
      <c r="N2" s="286"/>
    </row>
    <row r="3" spans="1:20" ht="22.35" customHeight="1">
      <c r="D3" s="209"/>
      <c r="E3" s="209"/>
      <c r="F3" s="209"/>
      <c r="G3" s="209"/>
      <c r="H3" s="209"/>
      <c r="I3" s="209"/>
      <c r="J3" s="209"/>
      <c r="K3" s="209"/>
      <c r="L3" s="209"/>
      <c r="M3" s="209"/>
      <c r="N3" s="211"/>
    </row>
    <row r="4" spans="1:20" s="212" customFormat="1" ht="22.35" customHeight="1">
      <c r="B4" s="213"/>
      <c r="D4" s="287" t="s">
        <v>3</v>
      </c>
      <c r="E4" s="287"/>
      <c r="F4" s="287"/>
      <c r="G4" s="287"/>
      <c r="H4" s="287"/>
      <c r="I4" s="287"/>
      <c r="J4" s="287"/>
      <c r="K4" s="287"/>
      <c r="L4" s="287"/>
      <c r="M4" s="287"/>
      <c r="N4" s="287"/>
    </row>
    <row r="5" spans="1:20" s="212" customFormat="1" ht="22.35" customHeight="1">
      <c r="B5" s="213"/>
      <c r="D5" s="214"/>
      <c r="E5" s="214"/>
      <c r="F5" s="214"/>
      <c r="G5" s="214"/>
      <c r="H5" s="214"/>
      <c r="I5" s="214"/>
      <c r="J5" s="214"/>
      <c r="K5" s="214"/>
      <c r="L5" s="215" t="s">
        <v>243</v>
      </c>
      <c r="M5" s="214"/>
      <c r="N5" s="214"/>
    </row>
    <row r="6" spans="1:20" s="212" customFormat="1" ht="22.35" customHeight="1">
      <c r="B6" s="213"/>
      <c r="D6" s="214"/>
      <c r="E6" s="214"/>
      <c r="F6" s="214"/>
      <c r="G6" s="214"/>
      <c r="H6" s="214"/>
      <c r="I6" s="214"/>
      <c r="J6" s="214"/>
      <c r="K6" s="214"/>
      <c r="L6" s="215" t="s">
        <v>244</v>
      </c>
      <c r="M6" s="214"/>
      <c r="N6" s="214"/>
    </row>
    <row r="7" spans="1:20" s="212" customFormat="1" ht="22.35" customHeight="1">
      <c r="B7" s="213"/>
      <c r="D7" s="214"/>
      <c r="E7" s="214"/>
      <c r="F7" s="214"/>
      <c r="G7" s="214"/>
      <c r="H7" s="281" t="s">
        <v>112</v>
      </c>
      <c r="I7" s="281"/>
      <c r="J7" s="281"/>
      <c r="K7" s="214"/>
      <c r="L7" s="216" t="s">
        <v>245</v>
      </c>
      <c r="M7" s="214"/>
      <c r="N7" s="214"/>
    </row>
    <row r="8" spans="1:20" s="212" customFormat="1" ht="22.35" customHeight="1">
      <c r="B8" s="210"/>
      <c r="C8" s="209"/>
      <c r="D8" s="173"/>
      <c r="E8" s="215"/>
      <c r="G8" s="136"/>
      <c r="H8" s="217"/>
      <c r="I8" s="209"/>
      <c r="J8" s="209"/>
      <c r="K8" s="218"/>
      <c r="L8" s="20" t="s">
        <v>201</v>
      </c>
      <c r="M8" s="215"/>
      <c r="N8" s="209"/>
      <c r="O8" s="209"/>
      <c r="Q8" s="9"/>
      <c r="R8" s="170"/>
      <c r="S8" s="10"/>
    </row>
    <row r="9" spans="1:20" s="212" customFormat="1" ht="22.35" customHeight="1">
      <c r="B9" s="210"/>
      <c r="C9" s="209"/>
      <c r="D9" s="172" t="s">
        <v>122</v>
      </c>
      <c r="E9" s="217"/>
      <c r="F9" s="136" t="s">
        <v>117</v>
      </c>
      <c r="G9" s="136"/>
      <c r="H9" s="217" t="s">
        <v>124</v>
      </c>
      <c r="I9" s="217"/>
      <c r="J9" s="217"/>
      <c r="K9" s="217"/>
      <c r="L9" s="20" t="s">
        <v>202</v>
      </c>
      <c r="M9" s="215"/>
      <c r="N9" s="136" t="s">
        <v>120</v>
      </c>
      <c r="O9" s="209"/>
    </row>
    <row r="10" spans="1:20" s="212" customFormat="1" ht="22.35" customHeight="1">
      <c r="B10" s="174" t="s">
        <v>5</v>
      </c>
      <c r="C10" s="215"/>
      <c r="D10" s="172" t="s">
        <v>129</v>
      </c>
      <c r="E10" s="217"/>
      <c r="F10" s="219" t="s">
        <v>267</v>
      </c>
      <c r="G10" s="136"/>
      <c r="H10" s="217" t="s">
        <v>131</v>
      </c>
      <c r="I10" s="217"/>
      <c r="J10" s="217" t="s">
        <v>68</v>
      </c>
      <c r="K10" s="217"/>
      <c r="L10" s="20" t="s">
        <v>268</v>
      </c>
      <c r="M10" s="215"/>
      <c r="N10" s="136" t="s">
        <v>58</v>
      </c>
      <c r="O10" s="209"/>
    </row>
    <row r="11" spans="1:20" ht="22.35" customHeight="1">
      <c r="B11" s="137"/>
      <c r="C11" s="136"/>
      <c r="D11" s="285" t="s">
        <v>8</v>
      </c>
      <c r="E11" s="285"/>
      <c r="F11" s="285"/>
      <c r="G11" s="285"/>
      <c r="H11" s="285"/>
      <c r="I11" s="285"/>
      <c r="J11" s="285"/>
      <c r="K11" s="285"/>
      <c r="L11" s="285"/>
      <c r="M11" s="285"/>
      <c r="N11" s="285"/>
    </row>
    <row r="12" spans="1:20" ht="22.35" customHeight="1">
      <c r="A12" s="220" t="s">
        <v>228</v>
      </c>
      <c r="B12" s="137"/>
      <c r="C12" s="136"/>
      <c r="D12" s="221"/>
      <c r="E12" s="221"/>
      <c r="F12" s="221"/>
      <c r="G12" s="221"/>
      <c r="H12" s="221"/>
      <c r="I12" s="221"/>
      <c r="J12" s="221"/>
      <c r="K12" s="221"/>
      <c r="L12" s="221"/>
      <c r="M12" s="221"/>
      <c r="N12" s="221"/>
    </row>
    <row r="13" spans="1:20" ht="22.35" customHeight="1">
      <c r="A13" s="212" t="s">
        <v>137</v>
      </c>
      <c r="B13" s="213"/>
      <c r="C13" s="212"/>
      <c r="D13" s="130">
        <v>1729277</v>
      </c>
      <c r="E13" s="130"/>
      <c r="F13" s="130">
        <v>208455</v>
      </c>
      <c r="G13" s="130"/>
      <c r="H13" s="130">
        <v>82000</v>
      </c>
      <c r="I13" s="130"/>
      <c r="J13" s="130">
        <v>862804</v>
      </c>
      <c r="K13" s="130"/>
      <c r="L13" s="130">
        <v>648</v>
      </c>
      <c r="M13" s="130"/>
      <c r="N13" s="130">
        <f>J13+H13+F13+D13+L13</f>
        <v>2883184</v>
      </c>
      <c r="P13" s="222"/>
    </row>
    <row r="14" spans="1:20" s="167" customFormat="1" ht="22.35" customHeight="1">
      <c r="A14" s="11" t="s">
        <v>138</v>
      </c>
      <c r="B14" s="135"/>
      <c r="C14" s="220"/>
      <c r="D14" s="223"/>
      <c r="E14" s="223"/>
      <c r="F14" s="223"/>
      <c r="G14" s="223"/>
      <c r="H14" s="223"/>
      <c r="I14" s="223"/>
      <c r="J14" s="223"/>
      <c r="K14" s="223"/>
      <c r="L14" s="223"/>
      <c r="M14" s="223"/>
      <c r="N14" s="223"/>
      <c r="O14" s="176"/>
      <c r="P14" s="176"/>
      <c r="Q14" s="176"/>
      <c r="R14" s="176"/>
      <c r="S14" s="176"/>
      <c r="T14" s="176"/>
    </row>
    <row r="15" spans="1:20" s="167" customFormat="1" ht="22.35" customHeight="1">
      <c r="A15" s="12" t="s">
        <v>146</v>
      </c>
      <c r="B15" s="137"/>
      <c r="C15" s="220"/>
      <c r="D15" s="85">
        <v>773978</v>
      </c>
      <c r="E15" s="121"/>
      <c r="F15" s="224">
        <v>-1294</v>
      </c>
      <c r="G15" s="224"/>
      <c r="H15" s="224">
        <v>0</v>
      </c>
      <c r="I15" s="224"/>
      <c r="J15" s="85">
        <v>0</v>
      </c>
      <c r="K15" s="85"/>
      <c r="L15" s="224">
        <v>0</v>
      </c>
      <c r="M15" s="85"/>
      <c r="N15" s="127">
        <f>J15+H15+F15+D15+L15</f>
        <v>772684</v>
      </c>
    </row>
    <row r="16" spans="1:20" s="167" customFormat="1" ht="22.35" customHeight="1">
      <c r="A16" s="12" t="s">
        <v>139</v>
      </c>
      <c r="B16" s="137">
        <v>12</v>
      </c>
      <c r="C16" s="220"/>
      <c r="D16" s="127">
        <v>0</v>
      </c>
      <c r="E16" s="121"/>
      <c r="F16" s="225">
        <v>0</v>
      </c>
      <c r="G16" s="224"/>
      <c r="H16" s="225">
        <v>0</v>
      </c>
      <c r="I16" s="224"/>
      <c r="J16" s="79">
        <v>-69170</v>
      </c>
      <c r="K16" s="85"/>
      <c r="L16" s="225">
        <v>0</v>
      </c>
      <c r="M16" s="85"/>
      <c r="N16" s="79">
        <f>J16+H16+F16+D16+L16</f>
        <v>-69170</v>
      </c>
    </row>
    <row r="17" spans="1:14" s="167" customFormat="1" ht="22.35" customHeight="1">
      <c r="A17" s="220" t="s">
        <v>140</v>
      </c>
      <c r="B17" s="135"/>
      <c r="C17" s="220"/>
      <c r="D17" s="47">
        <f>SUM(D15,D16)</f>
        <v>773978</v>
      </c>
      <c r="E17" s="139"/>
      <c r="F17" s="47">
        <f>SUM(F15,F16)</f>
        <v>-1294</v>
      </c>
      <c r="G17" s="139"/>
      <c r="H17" s="47">
        <f>SUM(H15,H16)</f>
        <v>0</v>
      </c>
      <c r="I17" s="139"/>
      <c r="J17" s="47">
        <f>SUM(J15,J16)</f>
        <v>-69170</v>
      </c>
      <c r="K17" s="139"/>
      <c r="L17" s="47">
        <f>SUM(L15,L16)</f>
        <v>0</v>
      </c>
      <c r="M17" s="139"/>
      <c r="N17" s="144">
        <f>J17+H17+F17+D17+L17</f>
        <v>703514</v>
      </c>
    </row>
    <row r="18" spans="1:14" ht="22.35" customHeight="1">
      <c r="A18" s="212" t="s">
        <v>141</v>
      </c>
      <c r="B18" s="213"/>
      <c r="C18" s="212"/>
      <c r="D18" s="130"/>
      <c r="E18" s="130"/>
      <c r="F18" s="130"/>
      <c r="G18" s="130"/>
      <c r="H18" s="130"/>
      <c r="I18" s="130"/>
      <c r="J18" s="130"/>
      <c r="K18" s="130"/>
      <c r="L18" s="130"/>
      <c r="M18" s="130"/>
      <c r="N18" s="130"/>
    </row>
    <row r="19" spans="1:14" ht="22.35" customHeight="1">
      <c r="A19" s="209" t="s">
        <v>142</v>
      </c>
      <c r="D19" s="127">
        <v>0</v>
      </c>
      <c r="E19" s="127"/>
      <c r="F19" s="224">
        <v>0</v>
      </c>
      <c r="G19" s="127"/>
      <c r="H19" s="224">
        <v>0</v>
      </c>
      <c r="I19" s="127"/>
      <c r="J19" s="127">
        <f>'PL_9M 8-9'!J45</f>
        <v>20060</v>
      </c>
      <c r="K19" s="127"/>
      <c r="L19" s="224">
        <v>0</v>
      </c>
      <c r="M19" s="127"/>
      <c r="N19" s="127">
        <f>J19+H19+F19+D19+L19</f>
        <v>20060</v>
      </c>
    </row>
    <row r="20" spans="1:14" ht="22.35" customHeight="1">
      <c r="A20" s="209" t="s">
        <v>143</v>
      </c>
      <c r="D20" s="127">
        <v>0</v>
      </c>
      <c r="E20" s="127"/>
      <c r="F20" s="225">
        <v>0</v>
      </c>
      <c r="G20" s="85"/>
      <c r="H20" s="225">
        <v>0</v>
      </c>
      <c r="I20" s="127"/>
      <c r="J20" s="85">
        <v>0</v>
      </c>
      <c r="K20" s="127"/>
      <c r="L20" s="127">
        <f>'PL_9M 8-9'!J58+'PL_9M 8-9'!J64</f>
        <v>140947</v>
      </c>
      <c r="M20" s="85"/>
      <c r="N20" s="79">
        <f>J20+H20+F20+D20+L20</f>
        <v>140947</v>
      </c>
    </row>
    <row r="21" spans="1:14" s="212" customFormat="1" ht="22.35" customHeight="1">
      <c r="A21" s="220" t="s">
        <v>106</v>
      </c>
      <c r="B21" s="213"/>
      <c r="D21" s="47">
        <f>SUM(D19:D20)</f>
        <v>0</v>
      </c>
      <c r="E21" s="58"/>
      <c r="F21" s="47">
        <f>SUM(F19:F20)</f>
        <v>0</v>
      </c>
      <c r="G21" s="58"/>
      <c r="H21" s="47">
        <f>SUM(H19:H20)</f>
        <v>0</v>
      </c>
      <c r="I21" s="58"/>
      <c r="J21" s="47">
        <f>SUM(J19:J20)</f>
        <v>20060</v>
      </c>
      <c r="K21" s="58"/>
      <c r="L21" s="47">
        <f>SUM(L19:L20)</f>
        <v>140947</v>
      </c>
      <c r="M21" s="58"/>
      <c r="N21" s="138">
        <f>J21+H21+F21+D21+L21</f>
        <v>161007</v>
      </c>
    </row>
    <row r="22" spans="1:14" ht="22.35" customHeight="1" thickBot="1">
      <c r="A22" s="220" t="s">
        <v>229</v>
      </c>
      <c r="B22" s="226"/>
      <c r="C22" s="220"/>
      <c r="D22" s="227">
        <f>D13+D17+D21</f>
        <v>2503255</v>
      </c>
      <c r="E22" s="58"/>
      <c r="F22" s="227">
        <f>F13+F17+F21</f>
        <v>207161</v>
      </c>
      <c r="G22" s="58"/>
      <c r="H22" s="227">
        <f>H13+H17+H21</f>
        <v>82000</v>
      </c>
      <c r="I22" s="130"/>
      <c r="J22" s="227">
        <f>J13+J17+J21</f>
        <v>813694</v>
      </c>
      <c r="K22" s="58"/>
      <c r="L22" s="227">
        <f>L13+L17+L21</f>
        <v>141595</v>
      </c>
      <c r="M22" s="58"/>
      <c r="N22" s="227">
        <f>J22+H22+F22+D22+L22</f>
        <v>3747705</v>
      </c>
    </row>
    <row r="23" spans="1:14" ht="22.35" customHeight="1" thickTop="1">
      <c r="A23" s="212"/>
      <c r="B23" s="213"/>
      <c r="C23" s="212"/>
      <c r="D23" s="222"/>
      <c r="E23" s="222"/>
      <c r="F23" s="222"/>
      <c r="G23" s="222"/>
      <c r="H23" s="222"/>
      <c r="I23" s="222"/>
      <c r="J23" s="222"/>
      <c r="K23" s="222"/>
      <c r="L23" s="222"/>
      <c r="M23" s="222"/>
      <c r="N23" s="222"/>
    </row>
    <row r="24" spans="1:14" ht="22.35" customHeight="1">
      <c r="A24" s="220" t="s">
        <v>234</v>
      </c>
      <c r="B24" s="213"/>
      <c r="C24" s="212"/>
      <c r="D24" s="222"/>
      <c r="E24" s="222"/>
      <c r="F24" s="222"/>
      <c r="G24" s="222"/>
      <c r="H24" s="222"/>
      <c r="I24" s="222"/>
      <c r="J24" s="222"/>
      <c r="K24" s="222"/>
      <c r="L24" s="222"/>
      <c r="M24" s="222"/>
      <c r="N24" s="222"/>
    </row>
    <row r="25" spans="1:14" ht="22.35" customHeight="1">
      <c r="A25" s="212" t="s">
        <v>144</v>
      </c>
      <c r="B25" s="213"/>
      <c r="C25" s="212"/>
      <c r="D25" s="130">
        <v>2503255</v>
      </c>
      <c r="E25" s="130"/>
      <c r="F25" s="130">
        <v>207161</v>
      </c>
      <c r="G25" s="130"/>
      <c r="H25" s="130">
        <v>82900</v>
      </c>
      <c r="I25" s="130"/>
      <c r="J25" s="130">
        <v>810651</v>
      </c>
      <c r="K25" s="130"/>
      <c r="L25" s="130">
        <v>142816</v>
      </c>
      <c r="M25" s="130"/>
      <c r="N25" s="130">
        <f>J25+H25+F25+D25+L25</f>
        <v>3746783</v>
      </c>
    </row>
    <row r="26" spans="1:14" ht="22.35" customHeight="1">
      <c r="A26" s="212" t="s">
        <v>141</v>
      </c>
      <c r="B26" s="213"/>
      <c r="C26" s="212"/>
      <c r="D26" s="130"/>
      <c r="E26" s="130"/>
      <c r="F26" s="130"/>
      <c r="G26" s="130"/>
      <c r="H26" s="130"/>
      <c r="I26" s="130"/>
      <c r="J26" s="130"/>
      <c r="K26" s="130"/>
      <c r="L26" s="130"/>
      <c r="M26" s="130"/>
      <c r="N26" s="130"/>
    </row>
    <row r="27" spans="1:14" ht="22.35" customHeight="1">
      <c r="A27" s="209" t="s">
        <v>150</v>
      </c>
      <c r="D27" s="127">
        <v>0</v>
      </c>
      <c r="E27" s="127"/>
      <c r="F27" s="127">
        <v>0</v>
      </c>
      <c r="G27" s="127"/>
      <c r="H27" s="127">
        <v>0</v>
      </c>
      <c r="I27" s="127"/>
      <c r="J27" s="127">
        <f>'PL_9M 8-9'!$H$45</f>
        <v>-217052</v>
      </c>
      <c r="K27" s="127"/>
      <c r="L27" s="85">
        <v>0</v>
      </c>
      <c r="M27" s="127"/>
      <c r="N27" s="127">
        <f>J27+H27+F27+D27+L27</f>
        <v>-217052</v>
      </c>
    </row>
    <row r="28" spans="1:14" ht="22.35" customHeight="1">
      <c r="A28" s="209" t="s">
        <v>143</v>
      </c>
      <c r="D28" s="85">
        <v>0</v>
      </c>
      <c r="E28" s="85"/>
      <c r="F28" s="85">
        <v>0</v>
      </c>
      <c r="G28" s="85"/>
      <c r="H28" s="85">
        <v>0</v>
      </c>
      <c r="I28" s="85"/>
      <c r="J28" s="85">
        <v>0</v>
      </c>
      <c r="K28" s="85"/>
      <c r="L28" s="85">
        <f>'PL_9M 8-9'!$H$68</f>
        <v>148170</v>
      </c>
      <c r="M28" s="85"/>
      <c r="N28" s="85">
        <f>J28+H28+F28+D28+L28</f>
        <v>148170</v>
      </c>
    </row>
    <row r="29" spans="1:14" ht="22.35" customHeight="1">
      <c r="A29" s="220" t="s">
        <v>106</v>
      </c>
      <c r="B29" s="213"/>
      <c r="C29" s="212"/>
      <c r="D29" s="47">
        <f>SUM(D27:D28)</f>
        <v>0</v>
      </c>
      <c r="E29" s="58"/>
      <c r="F29" s="47">
        <f>SUM(F27:F28)</f>
        <v>0</v>
      </c>
      <c r="G29" s="58"/>
      <c r="H29" s="47">
        <f>SUM(H27:H28)</f>
        <v>0</v>
      </c>
      <c r="I29" s="58"/>
      <c r="J29" s="47">
        <f>SUM(J27:J28)</f>
        <v>-217052</v>
      </c>
      <c r="K29" s="58"/>
      <c r="L29" s="47">
        <f>SUM(L27:L28)</f>
        <v>148170</v>
      </c>
      <c r="M29" s="58"/>
      <c r="N29" s="47">
        <f>SUM(N27:N28)</f>
        <v>-68882</v>
      </c>
    </row>
    <row r="30" spans="1:14" ht="22.35" customHeight="1">
      <c r="A30" s="205" t="s">
        <v>254</v>
      </c>
      <c r="D30" s="127">
        <v>0</v>
      </c>
      <c r="E30" s="127"/>
      <c r="F30" s="79">
        <v>0</v>
      </c>
      <c r="G30" s="85"/>
      <c r="H30" s="79">
        <v>0</v>
      </c>
      <c r="I30" s="127"/>
      <c r="J30" s="85">
        <v>289205</v>
      </c>
      <c r="K30" s="127"/>
      <c r="L30" s="127">
        <v>-289205</v>
      </c>
      <c r="M30" s="127"/>
      <c r="N30" s="85">
        <f>J30+H30+F30+D30+L30</f>
        <v>0</v>
      </c>
    </row>
    <row r="31" spans="1:14" ht="22.35" customHeight="1" thickBot="1">
      <c r="A31" s="220" t="s">
        <v>230</v>
      </c>
      <c r="B31" s="226"/>
      <c r="C31" s="220"/>
      <c r="D31" s="227">
        <f>+D30+D29+D25</f>
        <v>2503255</v>
      </c>
      <c r="E31" s="58"/>
      <c r="F31" s="227">
        <f>+F30+F29+F25</f>
        <v>207161</v>
      </c>
      <c r="G31" s="58"/>
      <c r="H31" s="227">
        <f>+H30+H29+H25</f>
        <v>82900</v>
      </c>
      <c r="I31" s="130"/>
      <c r="J31" s="227">
        <f>+J30+J29+J25</f>
        <v>882804</v>
      </c>
      <c r="K31" s="58"/>
      <c r="L31" s="227">
        <f>+L30+L29+L25</f>
        <v>1781</v>
      </c>
      <c r="M31" s="58"/>
      <c r="N31" s="227">
        <f>+N30+N29+N25</f>
        <v>3677901</v>
      </c>
    </row>
    <row r="32" spans="1:14" ht="22.35" customHeight="1" thickTop="1">
      <c r="A32" s="220"/>
      <c r="B32" s="226"/>
      <c r="C32" s="220"/>
      <c r="D32" s="58"/>
      <c r="E32" s="58"/>
      <c r="F32" s="58"/>
      <c r="G32" s="58"/>
      <c r="H32" s="58"/>
      <c r="I32" s="130"/>
      <c r="J32" s="58"/>
      <c r="K32" s="58"/>
      <c r="L32" s="58"/>
      <c r="M32" s="58"/>
      <c r="N32" s="58"/>
    </row>
    <row r="33" spans="1:16" ht="22.35" customHeight="1">
      <c r="A33" s="220"/>
      <c r="B33" s="226"/>
      <c r="C33" s="220"/>
      <c r="D33" s="58"/>
      <c r="E33" s="58"/>
      <c r="F33" s="58"/>
      <c r="G33" s="58"/>
      <c r="H33" s="58"/>
      <c r="I33" s="130"/>
      <c r="J33" s="58"/>
      <c r="K33" s="58"/>
      <c r="L33" s="58"/>
      <c r="M33" s="58"/>
      <c r="N33" s="58"/>
    </row>
    <row r="34" spans="1:16" ht="22.35" customHeight="1">
      <c r="A34" s="220"/>
      <c r="B34" s="226"/>
      <c r="C34" s="220"/>
      <c r="D34" s="228"/>
      <c r="E34" s="229"/>
      <c r="F34" s="228"/>
      <c r="G34" s="228"/>
      <c r="H34" s="228"/>
      <c r="I34" s="230"/>
      <c r="J34" s="228"/>
      <c r="K34" s="228"/>
      <c r="L34" s="228"/>
      <c r="M34" s="229"/>
      <c r="N34" s="231"/>
    </row>
    <row r="35" spans="1:16" ht="22.35" customHeight="1">
      <c r="A35" s="220"/>
      <c r="B35" s="226"/>
      <c r="C35" s="220"/>
      <c r="D35" s="228">
        <f>D31-'BS_Conso 3-5'!H112</f>
        <v>0</v>
      </c>
      <c r="E35" s="228"/>
      <c r="F35" s="228">
        <f>F31-'BS_Conso 3-5'!H113</f>
        <v>0</v>
      </c>
      <c r="G35" s="228"/>
      <c r="H35" s="228">
        <f>H31-'BS_Conso 3-5'!H116</f>
        <v>0</v>
      </c>
      <c r="I35" s="228"/>
      <c r="J35" s="228">
        <f>J31-'BS_Conso 3-5'!H117</f>
        <v>0</v>
      </c>
      <c r="K35" s="228"/>
      <c r="L35" s="228">
        <f>L31-'BS_Conso 3-5'!H118</f>
        <v>0</v>
      </c>
      <c r="M35" s="228"/>
      <c r="N35" s="228">
        <f>N31-'BS_Conso 3-5'!H121</f>
        <v>0</v>
      </c>
    </row>
    <row r="36" spans="1:16" ht="22.35" customHeight="1">
      <c r="A36" s="220"/>
      <c r="B36" s="226"/>
      <c r="C36" s="220"/>
      <c r="D36" s="228"/>
      <c r="E36" s="228"/>
      <c r="F36" s="228"/>
      <c r="G36" s="228"/>
      <c r="H36" s="228"/>
      <c r="I36" s="228"/>
      <c r="J36" s="228"/>
      <c r="K36" s="228"/>
      <c r="L36" s="228">
        <f>'BS_Conso 3-5'!H125</f>
        <v>0</v>
      </c>
      <c r="M36" s="228"/>
      <c r="N36" s="228"/>
      <c r="O36" s="228"/>
      <c r="P36" s="228"/>
    </row>
    <row r="37" spans="1:16" ht="22.35" customHeight="1">
      <c r="A37" s="220"/>
      <c r="B37" s="226"/>
      <c r="C37" s="220"/>
      <c r="D37" s="228"/>
      <c r="E37" s="229"/>
      <c r="F37" s="228"/>
      <c r="G37" s="228"/>
      <c r="H37" s="228"/>
      <c r="I37" s="230"/>
      <c r="J37" s="228"/>
      <c r="K37" s="228"/>
      <c r="L37" s="228"/>
      <c r="M37" s="229"/>
      <c r="N37" s="228"/>
    </row>
    <row r="38" spans="1:16" ht="22.35" customHeight="1">
      <c r="A38" s="220"/>
      <c r="B38" s="226"/>
      <c r="C38" s="220"/>
      <c r="D38" s="228"/>
      <c r="E38" s="229"/>
      <c r="F38" s="228"/>
      <c r="G38" s="228"/>
      <c r="H38" s="228"/>
      <c r="I38" s="230"/>
      <c r="J38" s="228"/>
      <c r="K38" s="228"/>
      <c r="L38" s="228"/>
      <c r="M38" s="229"/>
      <c r="N38" s="228"/>
    </row>
    <row r="39" spans="1:16" ht="22.35" customHeight="1">
      <c r="B39" s="213"/>
      <c r="C39" s="212"/>
    </row>
    <row r="40" spans="1:16" ht="22.35" customHeight="1">
      <c r="B40" s="213"/>
      <c r="C40" s="212"/>
    </row>
    <row r="41" spans="1:16" ht="22.35" customHeight="1">
      <c r="B41" s="213"/>
      <c r="C41" s="212"/>
    </row>
    <row r="42" spans="1:16" ht="22.35" customHeight="1">
      <c r="A42" s="205"/>
      <c r="B42" s="213"/>
      <c r="C42" s="212"/>
    </row>
    <row r="43" spans="1:16" ht="22.35" customHeight="1">
      <c r="A43" s="212"/>
      <c r="B43" s="213"/>
      <c r="C43" s="212"/>
    </row>
    <row r="44" spans="1:16" ht="22.35" customHeight="1">
      <c r="B44" s="213"/>
      <c r="C44" s="212"/>
    </row>
    <row r="61" spans="1:1" ht="22.35" customHeight="1">
      <c r="A61" s="209" t="s">
        <v>39</v>
      </c>
    </row>
  </sheetData>
  <mergeCells count="5">
    <mergeCell ref="D11:N11"/>
    <mergeCell ref="H7:J7"/>
    <mergeCell ref="A1:N1"/>
    <mergeCell ref="A2:N2"/>
    <mergeCell ref="D4:N4"/>
  </mergeCells>
  <pageMargins left="0.8" right="0.8" top="0.48" bottom="0.5" header="0.5" footer="0.5"/>
  <pageSetup paperSize="9" scale="70" firstPageNumber="12" fitToWidth="0" fitToHeight="0" orientation="landscape" useFirstPageNumber="1" r:id="rId1"/>
  <headerFooter alignWithMargins="0">
    <oddFooter>&amp;L&amp;15 
 หมายเหตุประกอบงบการเงินเป็นส่วนหนึ่งของงบการเงินระหว่างกาลนี้
&amp;C&amp;15
&amp;P</oddFooter>
  </headerFooter>
  <ignoredErrors>
    <ignoredError sqref="N29"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FA8F5-6F7E-42CB-933E-B57C759B39E1}">
  <dimension ref="A1:O146"/>
  <sheetViews>
    <sheetView view="pageBreakPreview" topLeftCell="A101" zoomScale="70" zoomScaleNormal="115" zoomScaleSheetLayoutView="70" workbookViewId="0">
      <selection activeCell="I122" sqref="I122"/>
    </sheetView>
  </sheetViews>
  <sheetFormatPr defaultColWidth="9.375" defaultRowHeight="22.35" customHeight="1"/>
  <cols>
    <col min="1" max="1" width="66.125" style="264" customWidth="1"/>
    <col min="2" max="2" width="9.375" style="263" customWidth="1"/>
    <col min="3" max="3" width="17.125" style="264" customWidth="1"/>
    <col min="4" max="4" width="2.125" style="264" customWidth="1"/>
    <col min="5" max="5" width="17.125" style="264" customWidth="1"/>
    <col min="6" max="6" width="2.125" style="264" customWidth="1"/>
    <col min="7" max="7" width="17.125" style="264" customWidth="1"/>
    <col min="8" max="8" width="2.125" style="264" customWidth="1"/>
    <col min="9" max="9" width="17.125" style="264" customWidth="1"/>
    <col min="10" max="10" width="4.5" style="256" customWidth="1"/>
    <col min="11" max="11" width="18.625" style="256" bestFit="1" customWidth="1"/>
    <col min="12" max="12" width="17.375" style="256" bestFit="1" customWidth="1"/>
    <col min="13" max="13" width="16.375" style="256" bestFit="1" customWidth="1"/>
    <col min="14" max="14" width="9.375" style="256"/>
    <col min="15" max="15" width="14.125" style="256" bestFit="1" customWidth="1"/>
    <col min="16" max="16384" width="9.375" style="256"/>
  </cols>
  <sheetData>
    <row r="1" spans="1:11" s="232" customFormat="1" ht="22.35" customHeight="1">
      <c r="A1" s="113" t="s">
        <v>0</v>
      </c>
      <c r="B1" s="114"/>
      <c r="C1" s="114"/>
      <c r="D1" s="114"/>
      <c r="E1" s="114"/>
      <c r="F1" s="114"/>
      <c r="G1" s="114"/>
      <c r="H1" s="114"/>
      <c r="I1" s="114"/>
      <c r="J1" s="114"/>
    </row>
    <row r="2" spans="1:11" s="232" customFormat="1" ht="22.35" customHeight="1">
      <c r="A2" s="289" t="s">
        <v>151</v>
      </c>
      <c r="B2" s="289"/>
      <c r="C2" s="289"/>
      <c r="D2" s="289"/>
      <c r="E2" s="289"/>
      <c r="F2" s="289"/>
      <c r="G2" s="289"/>
      <c r="H2" s="289"/>
      <c r="I2" s="289"/>
    </row>
    <row r="3" spans="1:11" s="237" customFormat="1" ht="22.35" customHeight="1">
      <c r="A3" s="233"/>
      <c r="B3" s="239"/>
      <c r="C3" s="234"/>
      <c r="D3" s="235"/>
      <c r="E3" s="235"/>
      <c r="F3" s="235"/>
      <c r="G3" s="236"/>
      <c r="H3" s="235"/>
      <c r="I3" s="236"/>
    </row>
    <row r="4" spans="1:11" s="237" customFormat="1" ht="22.35" customHeight="1">
      <c r="A4" s="235"/>
      <c r="C4" s="235"/>
      <c r="D4" s="238" t="s">
        <v>2</v>
      </c>
      <c r="E4" s="235"/>
      <c r="F4" s="235"/>
      <c r="G4" s="290" t="s">
        <v>3</v>
      </c>
      <c r="H4" s="290"/>
      <c r="I4" s="290"/>
    </row>
    <row r="5" spans="1:11" s="237" customFormat="1" ht="22.35" customHeight="1">
      <c r="A5" s="235"/>
      <c r="B5" s="268"/>
      <c r="C5" s="276" t="s">
        <v>302</v>
      </c>
      <c r="D5" s="276"/>
      <c r="E5" s="276"/>
      <c r="F5" s="235"/>
      <c r="G5" s="276" t="s">
        <v>302</v>
      </c>
      <c r="H5" s="276"/>
      <c r="I5" s="276"/>
    </row>
    <row r="6" spans="1:11" s="237" customFormat="1" ht="22.35" customHeight="1">
      <c r="A6" s="235"/>
      <c r="B6" s="268"/>
      <c r="C6" s="276" t="s">
        <v>225</v>
      </c>
      <c r="D6" s="276"/>
      <c r="E6" s="276"/>
      <c r="F6" s="235"/>
      <c r="G6" s="276" t="s">
        <v>225</v>
      </c>
      <c r="H6" s="276"/>
      <c r="I6" s="276"/>
    </row>
    <row r="7" spans="1:11" s="237" customFormat="1" ht="22.35" customHeight="1">
      <c r="A7" s="235"/>
      <c r="B7" s="35" t="s">
        <v>5</v>
      </c>
      <c r="C7" s="37">
        <v>2567</v>
      </c>
      <c r="D7" s="42"/>
      <c r="E7" s="88">
        <v>2566</v>
      </c>
      <c r="F7" s="42"/>
      <c r="G7" s="88">
        <v>2567</v>
      </c>
      <c r="H7" s="42"/>
      <c r="I7" s="88">
        <v>2566</v>
      </c>
    </row>
    <row r="8" spans="1:11" s="237" customFormat="1" ht="22.35" customHeight="1">
      <c r="A8" s="235"/>
      <c r="B8" s="35"/>
      <c r="C8" s="37"/>
      <c r="D8" s="42"/>
      <c r="E8" s="37" t="s">
        <v>193</v>
      </c>
      <c r="F8" s="42"/>
      <c r="G8" s="88"/>
      <c r="H8" s="42"/>
      <c r="I8" s="88"/>
    </row>
    <row r="9" spans="1:11" s="237" customFormat="1" ht="22.35" customHeight="1">
      <c r="A9" s="235"/>
      <c r="B9" s="239"/>
      <c r="C9" s="288" t="s">
        <v>8</v>
      </c>
      <c r="D9" s="288"/>
      <c r="E9" s="288"/>
      <c r="F9" s="288"/>
      <c r="G9" s="288"/>
      <c r="H9" s="288"/>
      <c r="I9" s="288"/>
    </row>
    <row r="10" spans="1:11" s="237" customFormat="1" ht="22.35" customHeight="1">
      <c r="A10" s="240" t="s">
        <v>152</v>
      </c>
      <c r="B10" s="239"/>
      <c r="C10" s="120"/>
      <c r="D10" s="241"/>
      <c r="E10" s="120"/>
      <c r="F10" s="241"/>
      <c r="G10" s="127"/>
      <c r="H10" s="127"/>
      <c r="I10" s="127"/>
    </row>
    <row r="11" spans="1:11" s="237" customFormat="1" ht="22.35" customHeight="1">
      <c r="A11" s="242" t="s">
        <v>98</v>
      </c>
      <c r="B11" s="239"/>
      <c r="C11" s="134">
        <f>'PL_9M 8-9'!D45</f>
        <v>-1059342</v>
      </c>
      <c r="D11" s="120"/>
      <c r="E11" s="134">
        <f>'PL_9M 8-9'!F45</f>
        <v>890459</v>
      </c>
      <c r="F11" s="120"/>
      <c r="G11" s="134">
        <f>'PL_9M 8-9'!H45</f>
        <v>-217052</v>
      </c>
      <c r="H11" s="120"/>
      <c r="I11" s="134">
        <f>'PL_9M 8-9'!J45</f>
        <v>20060</v>
      </c>
      <c r="K11" s="243"/>
    </row>
    <row r="12" spans="1:11" s="237" customFormat="1" ht="22.35" customHeight="1">
      <c r="A12" s="244" t="s">
        <v>194</v>
      </c>
      <c r="B12" s="239"/>
      <c r="C12" s="120"/>
      <c r="D12" s="120"/>
      <c r="E12" s="120"/>
      <c r="F12" s="120"/>
      <c r="G12" s="120"/>
      <c r="H12" s="120"/>
      <c r="I12" s="120"/>
    </row>
    <row r="13" spans="1:11" s="237" customFormat="1" ht="22.35" customHeight="1">
      <c r="A13" s="242" t="s">
        <v>246</v>
      </c>
      <c r="B13" s="239"/>
      <c r="C13" s="120">
        <f>'PL_9M 8-9'!D44*-1</f>
        <v>150342</v>
      </c>
      <c r="D13" s="120"/>
      <c r="E13" s="120">
        <f>-'PL_9M 8-9'!F44</f>
        <v>-30899</v>
      </c>
      <c r="F13" s="120"/>
      <c r="G13" s="120">
        <f>'PL_9M 8-9'!H44*-1</f>
        <v>78445</v>
      </c>
      <c r="H13" s="120"/>
      <c r="I13" s="120">
        <v>0</v>
      </c>
    </row>
    <row r="14" spans="1:11" s="237" customFormat="1" ht="22.35" customHeight="1">
      <c r="A14" s="242" t="s">
        <v>94</v>
      </c>
      <c r="B14" s="239"/>
      <c r="C14" s="85">
        <f>'PL_9M 8-9'!D39*-1</f>
        <v>786948</v>
      </c>
      <c r="D14" s="120"/>
      <c r="E14" s="134">
        <f>-'PL_9M 8-9'!F39</f>
        <v>205490</v>
      </c>
      <c r="F14" s="120"/>
      <c r="G14" s="85">
        <f>'PL_9M 8-9'!H39*-1</f>
        <v>54744</v>
      </c>
      <c r="H14" s="120"/>
      <c r="I14" s="127">
        <v>47740</v>
      </c>
      <c r="K14" s="243"/>
    </row>
    <row r="15" spans="1:11" s="237" customFormat="1" ht="22.35" customHeight="1">
      <c r="A15" s="242" t="s">
        <v>95</v>
      </c>
      <c r="B15" s="239">
        <v>6</v>
      </c>
      <c r="C15" s="85">
        <v>0</v>
      </c>
      <c r="D15" s="120"/>
      <c r="E15" s="120">
        <v>0</v>
      </c>
      <c r="F15" s="120"/>
      <c r="G15" s="85">
        <f>'PL_9M 8-9'!H34</f>
        <v>275792</v>
      </c>
      <c r="H15" s="120"/>
      <c r="I15" s="127">
        <v>21642</v>
      </c>
      <c r="K15" s="243"/>
    </row>
    <row r="16" spans="1:11" s="237" customFormat="1" ht="22.35" customHeight="1">
      <c r="A16" s="32" t="s">
        <v>253</v>
      </c>
      <c r="B16" s="239"/>
      <c r="C16" s="85">
        <v>15750</v>
      </c>
      <c r="D16" s="120"/>
      <c r="E16" s="120">
        <v>0</v>
      </c>
      <c r="F16" s="120"/>
      <c r="G16" s="85">
        <f>-'PL_9M 8-9'!$H$40</f>
        <v>6500</v>
      </c>
      <c r="H16" s="120"/>
      <c r="I16" s="127">
        <v>0</v>
      </c>
      <c r="K16" s="243"/>
    </row>
    <row r="17" spans="1:15" s="237" customFormat="1" ht="22.35" customHeight="1">
      <c r="A17" s="242" t="s">
        <v>153</v>
      </c>
      <c r="B17" s="239"/>
      <c r="C17" s="127">
        <v>325477</v>
      </c>
      <c r="D17" s="127"/>
      <c r="E17" s="127">
        <v>60771</v>
      </c>
      <c r="F17" s="127"/>
      <c r="G17" s="127">
        <v>5432</v>
      </c>
      <c r="H17" s="127"/>
      <c r="I17" s="127">
        <v>5300</v>
      </c>
      <c r="K17" s="243"/>
    </row>
    <row r="18" spans="1:15" s="237" customFormat="1" ht="22.35" customHeight="1">
      <c r="A18" s="242" t="s">
        <v>154</v>
      </c>
      <c r="B18" s="239"/>
      <c r="C18" s="127">
        <v>0</v>
      </c>
      <c r="D18" s="127"/>
      <c r="E18" s="127">
        <v>209</v>
      </c>
      <c r="F18" s="127"/>
      <c r="G18" s="134">
        <v>0</v>
      </c>
      <c r="H18" s="127"/>
      <c r="I18" s="120">
        <v>209</v>
      </c>
      <c r="K18" s="243"/>
    </row>
    <row r="19" spans="1:15" s="237" customFormat="1" ht="22.35" customHeight="1">
      <c r="A19" s="242" t="s">
        <v>54</v>
      </c>
      <c r="B19" s="239"/>
      <c r="C19" s="85">
        <v>7636</v>
      </c>
      <c r="D19" s="121"/>
      <c r="E19" s="120">
        <v>2848</v>
      </c>
      <c r="F19" s="121"/>
      <c r="G19" s="85">
        <v>1194</v>
      </c>
      <c r="H19" s="121"/>
      <c r="I19" s="85">
        <v>1431</v>
      </c>
      <c r="K19" s="243"/>
    </row>
    <row r="20" spans="1:15" s="237" customFormat="1" ht="22.35" customHeight="1">
      <c r="A20" s="242" t="s">
        <v>91</v>
      </c>
      <c r="B20" s="245"/>
      <c r="C20" s="127">
        <v>0</v>
      </c>
      <c r="D20" s="127"/>
      <c r="E20" s="127">
        <v>7141</v>
      </c>
      <c r="F20" s="120"/>
      <c r="G20" s="134">
        <v>0</v>
      </c>
      <c r="H20" s="120"/>
      <c r="I20" s="134">
        <v>0</v>
      </c>
      <c r="K20" s="243"/>
      <c r="L20" s="243"/>
      <c r="O20" s="246"/>
    </row>
    <row r="21" spans="1:15" s="237" customFormat="1" ht="22.35" customHeight="1">
      <c r="A21" s="242" t="s">
        <v>311</v>
      </c>
      <c r="B21" s="245"/>
      <c r="C21" s="127">
        <v>81</v>
      </c>
      <c r="D21" s="127"/>
      <c r="E21" s="127">
        <v>0</v>
      </c>
      <c r="F21" s="120"/>
      <c r="G21" s="134">
        <v>81</v>
      </c>
      <c r="H21" s="120"/>
      <c r="I21" s="134">
        <v>0</v>
      </c>
      <c r="K21" s="243"/>
      <c r="L21" s="243"/>
      <c r="O21" s="246"/>
    </row>
    <row r="22" spans="1:15" s="237" customFormat="1" ht="22.35" customHeight="1">
      <c r="A22" s="242" t="s">
        <v>312</v>
      </c>
      <c r="B22" s="245"/>
      <c r="C22" s="120">
        <v>32048</v>
      </c>
      <c r="D22" s="127"/>
      <c r="E22" s="134">
        <v>184666</v>
      </c>
      <c r="F22" s="127"/>
      <c r="G22" s="134">
        <f>'PL_9M 8-9'!H17*-1</f>
        <v>-165320</v>
      </c>
      <c r="H22" s="127"/>
      <c r="I22" s="134">
        <v>146</v>
      </c>
      <c r="K22" s="243"/>
    </row>
    <row r="23" spans="1:15" s="237" customFormat="1" ht="22.35" customHeight="1">
      <c r="A23" s="242" t="s">
        <v>96</v>
      </c>
      <c r="B23" s="239">
        <v>6</v>
      </c>
      <c r="C23" s="120">
        <v>-59664</v>
      </c>
      <c r="D23" s="120"/>
      <c r="E23" s="120">
        <v>-724</v>
      </c>
      <c r="F23" s="120"/>
      <c r="G23" s="134">
        <v>0</v>
      </c>
      <c r="H23" s="120"/>
      <c r="I23" s="134">
        <v>0</v>
      </c>
      <c r="K23" s="243"/>
    </row>
    <row r="24" spans="1:15" s="237" customFormat="1" ht="22.35" customHeight="1">
      <c r="A24" s="242" t="s">
        <v>226</v>
      </c>
      <c r="B24" s="239"/>
      <c r="C24" s="134">
        <v>-10849</v>
      </c>
      <c r="D24" s="120"/>
      <c r="E24" s="120">
        <v>-2312</v>
      </c>
      <c r="F24" s="120"/>
      <c r="G24" s="134">
        <v>0</v>
      </c>
      <c r="H24" s="120"/>
      <c r="I24" s="120">
        <v>0</v>
      </c>
      <c r="K24" s="243"/>
      <c r="M24" s="246"/>
    </row>
    <row r="25" spans="1:15" s="237" customFormat="1" ht="22.35" customHeight="1">
      <c r="A25" s="242" t="s">
        <v>304</v>
      </c>
      <c r="B25" s="239"/>
      <c r="C25" s="127">
        <v>-631</v>
      </c>
      <c r="D25" s="120"/>
      <c r="E25" s="134">
        <v>-21</v>
      </c>
      <c r="F25" s="120"/>
      <c r="G25" s="134">
        <v>0</v>
      </c>
      <c r="H25" s="120"/>
      <c r="I25" s="120">
        <v>-21</v>
      </c>
      <c r="K25" s="243"/>
    </row>
    <row r="26" spans="1:15" s="237" customFormat="1" ht="22.35" customHeight="1">
      <c r="A26" s="242" t="s">
        <v>155</v>
      </c>
      <c r="B26" s="239"/>
      <c r="C26" s="127">
        <v>14116</v>
      </c>
      <c r="D26" s="120"/>
      <c r="E26" s="134">
        <v>0</v>
      </c>
      <c r="F26" s="120"/>
      <c r="G26" s="134">
        <v>0</v>
      </c>
      <c r="H26" s="120"/>
      <c r="I26" s="134">
        <v>0</v>
      </c>
      <c r="K26" s="243"/>
      <c r="M26" s="246"/>
    </row>
    <row r="27" spans="1:15" s="237" customFormat="1" ht="22.35" customHeight="1">
      <c r="A27" s="242" t="s">
        <v>195</v>
      </c>
      <c r="B27" s="239"/>
      <c r="C27" s="134">
        <v>84</v>
      </c>
      <c r="D27" s="120"/>
      <c r="E27" s="134">
        <v>-124</v>
      </c>
      <c r="F27" s="120"/>
      <c r="G27" s="127">
        <v>84</v>
      </c>
      <c r="H27" s="120"/>
      <c r="I27" s="134">
        <v>-124</v>
      </c>
      <c r="K27" s="243"/>
      <c r="M27" s="246"/>
    </row>
    <row r="28" spans="1:15" s="237" customFormat="1" ht="22.35" customHeight="1">
      <c r="A28" s="242" t="s">
        <v>247</v>
      </c>
      <c r="B28" s="239">
        <v>2</v>
      </c>
      <c r="C28" s="127">
        <v>0</v>
      </c>
      <c r="D28" s="120"/>
      <c r="E28" s="120">
        <v>-861931</v>
      </c>
      <c r="F28" s="120"/>
      <c r="G28" s="134">
        <v>0</v>
      </c>
      <c r="H28" s="120"/>
      <c r="I28" s="120">
        <v>0</v>
      </c>
      <c r="K28" s="243"/>
      <c r="M28" s="246"/>
    </row>
    <row r="29" spans="1:15" s="237" customFormat="1" ht="22.35" customHeight="1">
      <c r="A29" s="242" t="s">
        <v>156</v>
      </c>
      <c r="B29" s="239">
        <v>6</v>
      </c>
      <c r="C29" s="134">
        <v>8038</v>
      </c>
      <c r="D29" s="120"/>
      <c r="E29" s="120">
        <v>0</v>
      </c>
      <c r="F29" s="120"/>
      <c r="G29" s="120">
        <v>0</v>
      </c>
      <c r="H29" s="120"/>
      <c r="I29" s="120">
        <v>0</v>
      </c>
      <c r="K29" s="243"/>
      <c r="M29" s="246"/>
    </row>
    <row r="30" spans="1:15" s="237" customFormat="1" ht="22.35" customHeight="1">
      <c r="A30" s="242" t="s">
        <v>295</v>
      </c>
      <c r="B30" s="239">
        <v>8</v>
      </c>
      <c r="C30" s="134">
        <v>-34898</v>
      </c>
      <c r="D30" s="120"/>
      <c r="E30" s="120">
        <v>0</v>
      </c>
      <c r="F30" s="127"/>
      <c r="G30" s="134">
        <v>0</v>
      </c>
      <c r="H30" s="127"/>
      <c r="I30" s="120">
        <v>0</v>
      </c>
      <c r="K30" s="243"/>
      <c r="M30" s="246"/>
    </row>
    <row r="31" spans="1:15" s="237" customFormat="1" ht="22.35" customHeight="1">
      <c r="A31" s="242" t="s">
        <v>90</v>
      </c>
      <c r="B31" s="239"/>
      <c r="C31" s="134">
        <f>'PL_9M 8-9'!$D$33</f>
        <v>58681</v>
      </c>
      <c r="D31" s="120"/>
      <c r="E31" s="120">
        <v>0</v>
      </c>
      <c r="F31" s="127"/>
      <c r="G31" s="134">
        <v>11000</v>
      </c>
      <c r="H31" s="127"/>
      <c r="I31" s="120">
        <v>0</v>
      </c>
      <c r="K31" s="243"/>
      <c r="M31" s="246"/>
    </row>
    <row r="32" spans="1:15" s="237" customFormat="1" ht="22.35" customHeight="1">
      <c r="A32" s="242" t="s">
        <v>303</v>
      </c>
      <c r="B32" s="239"/>
      <c r="C32" s="120">
        <v>0</v>
      </c>
      <c r="D32" s="120"/>
      <c r="E32" s="120">
        <v>0</v>
      </c>
      <c r="F32" s="127"/>
      <c r="G32" s="120">
        <v>-5875</v>
      </c>
      <c r="H32" s="127"/>
      <c r="I32" s="120">
        <v>0</v>
      </c>
      <c r="K32" s="243"/>
      <c r="M32" s="246"/>
    </row>
    <row r="33" spans="1:13" s="237" customFormat="1" ht="22.35" customHeight="1">
      <c r="A33" s="242" t="s">
        <v>157</v>
      </c>
      <c r="B33" s="239"/>
      <c r="C33" s="127">
        <v>0</v>
      </c>
      <c r="D33" s="120"/>
      <c r="E33" s="120">
        <v>-25589</v>
      </c>
      <c r="F33" s="127"/>
      <c r="G33" s="127">
        <v>0</v>
      </c>
      <c r="H33" s="127"/>
      <c r="I33" s="120">
        <v>0</v>
      </c>
      <c r="K33" s="243"/>
      <c r="M33" s="246"/>
    </row>
    <row r="34" spans="1:13" s="237" customFormat="1" ht="22.35" customHeight="1">
      <c r="A34" s="242" t="s">
        <v>158</v>
      </c>
      <c r="B34" s="239"/>
      <c r="C34" s="127">
        <v>-130473</v>
      </c>
      <c r="D34" s="127"/>
      <c r="E34" s="127">
        <v>-90018</v>
      </c>
      <c r="F34" s="120"/>
      <c r="G34" s="127">
        <v>-39474</v>
      </c>
      <c r="H34" s="120"/>
      <c r="I34" s="120">
        <v>-79715</v>
      </c>
      <c r="K34" s="243"/>
    </row>
    <row r="35" spans="1:13" s="237" customFormat="1" ht="22.35" customHeight="1">
      <c r="A35" s="242" t="s">
        <v>159</v>
      </c>
      <c r="B35" s="239"/>
      <c r="C35" s="127">
        <v>-62809</v>
      </c>
      <c r="D35" s="127"/>
      <c r="E35" s="127">
        <v>-24180</v>
      </c>
      <c r="F35" s="120"/>
      <c r="G35" s="127">
        <v>-57333</v>
      </c>
      <c r="H35" s="120"/>
      <c r="I35" s="120">
        <v>-50914</v>
      </c>
      <c r="K35" s="243"/>
    </row>
    <row r="36" spans="1:13" s="237" customFormat="1" ht="22.35" customHeight="1">
      <c r="A36" s="247"/>
      <c r="B36" s="239"/>
      <c r="C36" s="248">
        <f>SUM(C11:C35)</f>
        <v>40535</v>
      </c>
      <c r="D36" s="120"/>
      <c r="E36" s="248">
        <f>SUM(E11:E35)</f>
        <v>315786</v>
      </c>
      <c r="F36" s="120"/>
      <c r="G36" s="248">
        <f>SUM(G11:G35)</f>
        <v>-51782</v>
      </c>
      <c r="H36" s="120"/>
      <c r="I36" s="248">
        <f>SUM(I11:I35)</f>
        <v>-34246</v>
      </c>
    </row>
    <row r="37" spans="1:13" s="237" customFormat="1" ht="22.35" customHeight="1">
      <c r="A37" s="244" t="s">
        <v>160</v>
      </c>
      <c r="B37" s="249"/>
      <c r="C37" s="120"/>
      <c r="D37" s="120"/>
      <c r="E37" s="120"/>
      <c r="F37" s="120"/>
      <c r="G37" s="120"/>
      <c r="H37" s="120"/>
      <c r="I37" s="120"/>
    </row>
    <row r="38" spans="1:13" s="237" customFormat="1" ht="22.35" customHeight="1">
      <c r="A38" s="242" t="s">
        <v>11</v>
      </c>
      <c r="B38" s="239"/>
      <c r="C38" s="120">
        <v>0</v>
      </c>
      <c r="D38" s="120"/>
      <c r="E38" s="127">
        <v>0</v>
      </c>
      <c r="F38" s="120"/>
      <c r="G38" s="120">
        <v>-384</v>
      </c>
      <c r="H38" s="120"/>
      <c r="I38" s="120">
        <v>-144</v>
      </c>
      <c r="K38" s="243"/>
    </row>
    <row r="39" spans="1:13" s="237" customFormat="1" ht="22.35" customHeight="1">
      <c r="A39" s="242" t="s">
        <v>12</v>
      </c>
      <c r="B39" s="239"/>
      <c r="C39" s="127">
        <v>18512</v>
      </c>
      <c r="D39" s="120"/>
      <c r="E39" s="120">
        <v>-67429</v>
      </c>
      <c r="F39" s="120"/>
      <c r="G39" s="224">
        <v>-333</v>
      </c>
      <c r="H39" s="120"/>
      <c r="I39" s="120">
        <v>0</v>
      </c>
      <c r="K39" s="243"/>
    </row>
    <row r="40" spans="1:13" s="237" customFormat="1" ht="22.35" customHeight="1">
      <c r="A40" s="242" t="s">
        <v>13</v>
      </c>
      <c r="B40" s="239"/>
      <c r="C40" s="127">
        <v>-49009</v>
      </c>
      <c r="D40" s="120"/>
      <c r="E40" s="127">
        <v>0</v>
      </c>
      <c r="F40" s="120"/>
      <c r="G40" s="224">
        <v>0</v>
      </c>
      <c r="H40" s="120"/>
      <c r="I40" s="120">
        <v>0</v>
      </c>
      <c r="K40" s="243"/>
    </row>
    <row r="41" spans="1:13" s="237" customFormat="1" ht="22.35" customHeight="1">
      <c r="A41" s="242" t="s">
        <v>28</v>
      </c>
      <c r="B41" s="239"/>
      <c r="C41" s="127">
        <v>3020</v>
      </c>
      <c r="D41" s="120"/>
      <c r="E41" s="127">
        <v>-450</v>
      </c>
      <c r="F41" s="120"/>
      <c r="G41" s="224">
        <v>0</v>
      </c>
      <c r="H41" s="120"/>
      <c r="I41" s="120">
        <v>0</v>
      </c>
      <c r="K41" s="243"/>
    </row>
    <row r="42" spans="1:13" s="237" customFormat="1" ht="22.35" customHeight="1">
      <c r="A42" s="242" t="s">
        <v>15</v>
      </c>
      <c r="B42" s="239"/>
      <c r="C42" s="127">
        <v>-208860</v>
      </c>
      <c r="D42" s="120"/>
      <c r="E42" s="224">
        <v>-252002</v>
      </c>
      <c r="F42" s="120"/>
      <c r="G42" s="224">
        <v>-771000</v>
      </c>
      <c r="H42" s="120"/>
      <c r="I42" s="134">
        <v>-25015</v>
      </c>
      <c r="K42" s="243"/>
    </row>
    <row r="43" spans="1:13" s="237" customFormat="1" ht="22.35" customHeight="1">
      <c r="A43" s="242" t="s">
        <v>16</v>
      </c>
      <c r="B43" s="239"/>
      <c r="C43" s="127">
        <v>0</v>
      </c>
      <c r="D43" s="120"/>
      <c r="E43" s="127">
        <v>3800</v>
      </c>
      <c r="F43" s="120"/>
      <c r="G43" s="224">
        <v>0</v>
      </c>
      <c r="H43" s="120"/>
      <c r="I43" s="120">
        <v>3800</v>
      </c>
      <c r="K43" s="243"/>
    </row>
    <row r="44" spans="1:13" s="237" customFormat="1" ht="22.35" customHeight="1">
      <c r="A44" s="61" t="s">
        <v>252</v>
      </c>
      <c r="B44" s="239"/>
      <c r="C44" s="127">
        <v>0</v>
      </c>
      <c r="D44" s="120"/>
      <c r="E44" s="127">
        <v>0</v>
      </c>
      <c r="F44" s="120"/>
      <c r="G44" s="224">
        <v>-64350</v>
      </c>
      <c r="H44" s="120"/>
      <c r="I44" s="120">
        <v>0</v>
      </c>
      <c r="K44" s="243"/>
    </row>
    <row r="45" spans="1:13" s="237" customFormat="1" ht="22.35" customHeight="1">
      <c r="A45" s="242" t="s">
        <v>17</v>
      </c>
      <c r="B45" s="239"/>
      <c r="C45" s="127">
        <v>237748</v>
      </c>
      <c r="D45" s="120"/>
      <c r="E45" s="120">
        <v>496251</v>
      </c>
      <c r="F45" s="120"/>
      <c r="G45" s="224">
        <v>0</v>
      </c>
      <c r="H45" s="120"/>
      <c r="I45" s="120">
        <v>0</v>
      </c>
      <c r="K45" s="243"/>
    </row>
    <row r="46" spans="1:13" s="237" customFormat="1" ht="22.35" customHeight="1">
      <c r="A46" s="242" t="s">
        <v>29</v>
      </c>
      <c r="B46" s="239"/>
      <c r="C46" s="127">
        <v>6033</v>
      </c>
      <c r="D46" s="120"/>
      <c r="E46" s="127">
        <v>460288</v>
      </c>
      <c r="F46" s="120"/>
      <c r="G46" s="224">
        <v>0</v>
      </c>
      <c r="H46" s="120"/>
      <c r="I46" s="120">
        <v>0</v>
      </c>
      <c r="K46" s="243"/>
    </row>
    <row r="47" spans="1:13" s="237" customFormat="1" ht="22.35" customHeight="1">
      <c r="A47" s="242"/>
      <c r="B47" s="239"/>
      <c r="C47" s="127"/>
      <c r="D47" s="120"/>
      <c r="E47" s="127"/>
      <c r="F47" s="120"/>
      <c r="G47" s="224"/>
      <c r="H47" s="120"/>
      <c r="I47" s="120"/>
      <c r="K47" s="243"/>
    </row>
    <row r="48" spans="1:13" s="237" customFormat="1" ht="22.35" customHeight="1">
      <c r="A48" s="242"/>
      <c r="B48" s="239"/>
      <c r="C48" s="127"/>
      <c r="D48" s="120"/>
      <c r="E48" s="127"/>
      <c r="F48" s="120"/>
      <c r="G48" s="224"/>
      <c r="H48" s="120"/>
      <c r="I48" s="120"/>
      <c r="K48" s="243"/>
    </row>
    <row r="49" spans="1:11" s="237" customFormat="1" ht="22.35" customHeight="1">
      <c r="A49" s="242"/>
      <c r="B49" s="239"/>
      <c r="C49" s="127"/>
      <c r="D49" s="120"/>
      <c r="E49" s="127"/>
      <c r="F49" s="120"/>
      <c r="G49" s="224"/>
      <c r="H49" s="120"/>
      <c r="I49" s="120"/>
      <c r="K49" s="243"/>
    </row>
    <row r="50" spans="1:11" s="232" customFormat="1" ht="22.35" customHeight="1">
      <c r="A50" s="113" t="s">
        <v>0</v>
      </c>
      <c r="B50" s="114"/>
      <c r="C50" s="114"/>
      <c r="D50" s="114"/>
      <c r="E50" s="114"/>
      <c r="F50" s="114"/>
      <c r="G50" s="114"/>
      <c r="H50" s="114"/>
      <c r="I50" s="114"/>
      <c r="J50" s="114"/>
    </row>
    <row r="51" spans="1:11" s="232" customFormat="1" ht="22.35" customHeight="1">
      <c r="A51" s="289" t="s">
        <v>151</v>
      </c>
      <c r="B51" s="289"/>
      <c r="C51" s="289"/>
      <c r="D51" s="289"/>
      <c r="E51" s="289"/>
      <c r="F51" s="289"/>
      <c r="G51" s="289"/>
      <c r="H51" s="289"/>
      <c r="I51" s="289"/>
    </row>
    <row r="52" spans="1:11" s="237" customFormat="1" ht="22.35" customHeight="1">
      <c r="A52" s="233"/>
      <c r="B52" s="239"/>
      <c r="C52" s="234"/>
      <c r="D52" s="235"/>
      <c r="E52" s="235"/>
      <c r="F52" s="235"/>
      <c r="G52" s="236"/>
      <c r="H52" s="235"/>
      <c r="I52" s="236"/>
    </row>
    <row r="53" spans="1:11" s="237" customFormat="1" ht="22.35" customHeight="1">
      <c r="A53" s="235"/>
      <c r="C53" s="235"/>
      <c r="D53" s="238" t="s">
        <v>2</v>
      </c>
      <c r="E53" s="235"/>
      <c r="F53" s="235"/>
      <c r="G53" s="290" t="s">
        <v>3</v>
      </c>
      <c r="H53" s="290"/>
      <c r="I53" s="290"/>
    </row>
    <row r="54" spans="1:11" s="237" customFormat="1" ht="22.35" customHeight="1">
      <c r="A54" s="235"/>
      <c r="B54" s="268"/>
      <c r="C54" s="276" t="s">
        <v>302</v>
      </c>
      <c r="D54" s="276"/>
      <c r="E54" s="276"/>
      <c r="F54" s="235"/>
      <c r="G54" s="276" t="s">
        <v>302</v>
      </c>
      <c r="H54" s="276"/>
      <c r="I54" s="276"/>
    </row>
    <row r="55" spans="1:11" s="237" customFormat="1" ht="22.35" customHeight="1">
      <c r="A55" s="235"/>
      <c r="B55" s="268"/>
      <c r="C55" s="276" t="s">
        <v>225</v>
      </c>
      <c r="D55" s="276"/>
      <c r="E55" s="276"/>
      <c r="F55" s="235"/>
      <c r="G55" s="276" t="s">
        <v>225</v>
      </c>
      <c r="H55" s="276"/>
      <c r="I55" s="276"/>
    </row>
    <row r="56" spans="1:11" s="237" customFormat="1" ht="22.35" customHeight="1">
      <c r="A56" s="235"/>
      <c r="B56" s="35" t="s">
        <v>5</v>
      </c>
      <c r="C56" s="37">
        <v>2567</v>
      </c>
      <c r="D56" s="42"/>
      <c r="E56" s="88">
        <v>2566</v>
      </c>
      <c r="F56" s="42"/>
      <c r="G56" s="88">
        <v>2567</v>
      </c>
      <c r="H56" s="42"/>
      <c r="I56" s="88">
        <v>2566</v>
      </c>
    </row>
    <row r="57" spans="1:11" s="237" customFormat="1" ht="22.35" customHeight="1">
      <c r="A57" s="235"/>
      <c r="B57" s="35"/>
      <c r="C57" s="37"/>
      <c r="D57" s="42"/>
      <c r="E57" s="37" t="s">
        <v>193</v>
      </c>
      <c r="F57" s="42"/>
      <c r="G57" s="88"/>
      <c r="H57" s="42"/>
      <c r="I57" s="88"/>
    </row>
    <row r="58" spans="1:11" s="237" customFormat="1" ht="22.35" customHeight="1">
      <c r="A58" s="235"/>
      <c r="B58" s="239"/>
      <c r="C58" s="288" t="s">
        <v>8</v>
      </c>
      <c r="D58" s="288"/>
      <c r="E58" s="288"/>
      <c r="F58" s="288"/>
      <c r="G58" s="288"/>
      <c r="H58" s="288"/>
      <c r="I58" s="288"/>
    </row>
    <row r="59" spans="1:11" s="237" customFormat="1" ht="22.35" customHeight="1">
      <c r="A59" s="240" t="s">
        <v>261</v>
      </c>
      <c r="B59" s="239"/>
      <c r="C59" s="120"/>
      <c r="D59" s="241"/>
      <c r="E59" s="120"/>
      <c r="F59" s="241"/>
      <c r="G59" s="127"/>
      <c r="H59" s="127"/>
      <c r="I59" s="127"/>
    </row>
    <row r="60" spans="1:11" s="237" customFormat="1" ht="22.35" customHeight="1">
      <c r="A60" s="242" t="s">
        <v>18</v>
      </c>
      <c r="B60" s="239"/>
      <c r="C60" s="127">
        <v>-2141</v>
      </c>
      <c r="D60" s="120"/>
      <c r="E60" s="120">
        <v>3390</v>
      </c>
      <c r="F60" s="120"/>
      <c r="G60" s="224">
        <v>0</v>
      </c>
      <c r="H60" s="120"/>
      <c r="I60" s="120">
        <v>0</v>
      </c>
      <c r="K60" s="243"/>
    </row>
    <row r="61" spans="1:11" s="237" customFormat="1" ht="22.35" customHeight="1">
      <c r="A61" s="242" t="s">
        <v>161</v>
      </c>
      <c r="B61" s="239"/>
      <c r="C61" s="127">
        <v>473901</v>
      </c>
      <c r="D61" s="120"/>
      <c r="E61" s="224">
        <v>273429</v>
      </c>
      <c r="F61" s="120"/>
      <c r="G61" s="224">
        <v>672050</v>
      </c>
      <c r="H61" s="120"/>
      <c r="I61" s="134">
        <v>239803</v>
      </c>
      <c r="K61" s="243"/>
    </row>
    <row r="62" spans="1:11" s="237" customFormat="1" ht="22.35" customHeight="1">
      <c r="A62" s="247" t="s">
        <v>162</v>
      </c>
      <c r="B62" s="239"/>
      <c r="C62" s="120">
        <v>-24906</v>
      </c>
      <c r="D62" s="120"/>
      <c r="E62" s="120">
        <v>12034</v>
      </c>
      <c r="F62" s="120"/>
      <c r="G62" s="120">
        <v>-1026</v>
      </c>
      <c r="H62" s="120"/>
      <c r="I62" s="120">
        <v>-241</v>
      </c>
      <c r="K62" s="243"/>
    </row>
    <row r="63" spans="1:11" s="237" customFormat="1" ht="22.35" customHeight="1">
      <c r="A63" s="247" t="s">
        <v>36</v>
      </c>
      <c r="B63" s="239"/>
      <c r="C63" s="134">
        <v>-119064</v>
      </c>
      <c r="D63" s="120"/>
      <c r="E63" s="224">
        <v>17577</v>
      </c>
      <c r="F63" s="120"/>
      <c r="G63" s="120">
        <v>-10</v>
      </c>
      <c r="H63" s="120"/>
      <c r="I63" s="134">
        <v>2</v>
      </c>
      <c r="K63" s="243"/>
    </row>
    <row r="64" spans="1:11" s="237" customFormat="1" ht="22.35" customHeight="1">
      <c r="A64" s="247" t="s">
        <v>43</v>
      </c>
      <c r="B64" s="239"/>
      <c r="C64" s="134">
        <v>-372737</v>
      </c>
      <c r="D64" s="120"/>
      <c r="E64" s="120">
        <v>16226</v>
      </c>
      <c r="F64" s="120"/>
      <c r="G64" s="224">
        <v>0</v>
      </c>
      <c r="H64" s="120"/>
      <c r="I64" s="120">
        <v>0</v>
      </c>
      <c r="K64" s="243"/>
    </row>
    <row r="65" spans="1:12" s="237" customFormat="1" ht="22.35" customHeight="1">
      <c r="A65" s="61" t="s">
        <v>255</v>
      </c>
      <c r="B65" s="239"/>
      <c r="C65" s="134">
        <v>69275</v>
      </c>
      <c r="D65" s="120"/>
      <c r="E65" s="120">
        <v>0</v>
      </c>
      <c r="F65" s="120"/>
      <c r="G65" s="224">
        <v>69275</v>
      </c>
      <c r="H65" s="120"/>
      <c r="I65" s="120">
        <v>0</v>
      </c>
      <c r="K65" s="243"/>
    </row>
    <row r="66" spans="1:12" s="237" customFormat="1" ht="22.35" customHeight="1">
      <c r="A66" s="247" t="s">
        <v>46</v>
      </c>
      <c r="B66" s="239"/>
      <c r="C66" s="134">
        <v>-2274</v>
      </c>
      <c r="D66" s="120"/>
      <c r="E66" s="224">
        <v>-24776</v>
      </c>
      <c r="F66" s="120"/>
      <c r="G66" s="120">
        <v>0</v>
      </c>
      <c r="H66" s="120"/>
      <c r="I66" s="134">
        <v>0</v>
      </c>
      <c r="K66" s="243"/>
      <c r="L66" s="250"/>
    </row>
    <row r="67" spans="1:12" s="237" customFormat="1" ht="22.35" customHeight="1">
      <c r="A67" s="247" t="s">
        <v>214</v>
      </c>
      <c r="B67" s="239"/>
      <c r="C67" s="134">
        <v>-527</v>
      </c>
      <c r="D67" s="120"/>
      <c r="E67" s="120">
        <v>-7861</v>
      </c>
      <c r="F67" s="120"/>
      <c r="G67" s="224">
        <v>0</v>
      </c>
      <c r="H67" s="120"/>
      <c r="I67" s="134">
        <v>0</v>
      </c>
      <c r="K67" s="243"/>
    </row>
    <row r="68" spans="1:12" s="237" customFormat="1" ht="22.35" customHeight="1">
      <c r="A68" s="242" t="s">
        <v>163</v>
      </c>
      <c r="B68" s="239"/>
      <c r="C68" s="134">
        <v>-8654</v>
      </c>
      <c r="D68" s="120"/>
      <c r="E68" s="120">
        <v>0</v>
      </c>
      <c r="F68" s="120"/>
      <c r="G68" s="134">
        <v>-5818</v>
      </c>
      <c r="H68" s="120"/>
      <c r="I68" s="134">
        <v>0</v>
      </c>
      <c r="K68" s="243"/>
    </row>
    <row r="69" spans="1:12" s="237" customFormat="1" ht="22.35" customHeight="1">
      <c r="A69" s="247" t="s">
        <v>47</v>
      </c>
      <c r="B69" s="239"/>
      <c r="C69" s="134">
        <v>174023</v>
      </c>
      <c r="D69" s="120"/>
      <c r="E69" s="224">
        <v>-63702</v>
      </c>
      <c r="F69" s="120"/>
      <c r="G69" s="120">
        <v>9110</v>
      </c>
      <c r="H69" s="120"/>
      <c r="I69" s="134">
        <v>-292</v>
      </c>
      <c r="K69" s="243"/>
    </row>
    <row r="70" spans="1:12" s="237" customFormat="1" ht="22.35" customHeight="1">
      <c r="A70" s="247" t="s">
        <v>55</v>
      </c>
      <c r="B70" s="239"/>
      <c r="C70" s="251">
        <v>29664</v>
      </c>
      <c r="D70" s="121"/>
      <c r="E70" s="251">
        <v>43859</v>
      </c>
      <c r="F70" s="121"/>
      <c r="G70" s="224">
        <v>0</v>
      </c>
      <c r="H70" s="121"/>
      <c r="I70" s="251">
        <v>0</v>
      </c>
      <c r="K70" s="243"/>
      <c r="L70" s="246"/>
    </row>
    <row r="71" spans="1:12" s="237" customFormat="1" ht="22.35" customHeight="1">
      <c r="A71" s="242" t="s">
        <v>313</v>
      </c>
      <c r="B71" s="239"/>
      <c r="C71" s="248">
        <f>SUM(C36:C46,C60:C70)</f>
        <v>264539</v>
      </c>
      <c r="D71" s="120"/>
      <c r="E71" s="248">
        <f>SUM(E36:E46,E60:E70)</f>
        <v>1226420</v>
      </c>
      <c r="F71" s="120"/>
      <c r="G71" s="248">
        <f>SUM(G36:G46,G60:G70)</f>
        <v>-144268</v>
      </c>
      <c r="H71" s="120"/>
      <c r="I71" s="248">
        <f>SUM(I36:I46,I60:I70)</f>
        <v>183667</v>
      </c>
      <c r="L71" s="250"/>
    </row>
    <row r="72" spans="1:12" s="237" customFormat="1" ht="22.35" customHeight="1">
      <c r="A72" s="242" t="s">
        <v>164</v>
      </c>
      <c r="B72" s="239"/>
      <c r="C72" s="127">
        <v>11428</v>
      </c>
      <c r="D72" s="120"/>
      <c r="E72" s="134">
        <v>42933</v>
      </c>
      <c r="F72" s="120"/>
      <c r="G72" s="85">
        <v>23481</v>
      </c>
      <c r="H72" s="120"/>
      <c r="I72" s="134">
        <v>49767</v>
      </c>
      <c r="K72" s="243"/>
    </row>
    <row r="73" spans="1:12" s="237" customFormat="1" ht="22.35" customHeight="1">
      <c r="A73" s="242" t="s">
        <v>165</v>
      </c>
      <c r="B73" s="239"/>
      <c r="C73" s="120">
        <v>-643457</v>
      </c>
      <c r="D73" s="120"/>
      <c r="E73" s="120">
        <v>-245010</v>
      </c>
      <c r="F73" s="120"/>
      <c r="G73" s="120">
        <v>-55042</v>
      </c>
      <c r="H73" s="120"/>
      <c r="I73" s="120">
        <v>-50922</v>
      </c>
      <c r="K73" s="243"/>
    </row>
    <row r="74" spans="1:12" s="237" customFormat="1" ht="22.35" customHeight="1">
      <c r="A74" s="242" t="s">
        <v>166</v>
      </c>
      <c r="B74" s="239"/>
      <c r="C74" s="120">
        <v>-80103</v>
      </c>
      <c r="D74" s="120"/>
      <c r="E74" s="120">
        <v>-72627</v>
      </c>
      <c r="F74" s="120"/>
      <c r="G74" s="120">
        <v>-7384</v>
      </c>
      <c r="H74" s="120"/>
      <c r="I74" s="120">
        <v>-612</v>
      </c>
      <c r="K74" s="243"/>
      <c r="L74" s="243"/>
    </row>
    <row r="75" spans="1:12" s="237" customFormat="1" ht="22.35" customHeight="1">
      <c r="A75" s="235" t="s">
        <v>305</v>
      </c>
      <c r="B75" s="239"/>
      <c r="C75" s="138">
        <f>SUM(C71:C74)</f>
        <v>-447593</v>
      </c>
      <c r="D75" s="126"/>
      <c r="E75" s="138">
        <f>SUM(E71:E74)</f>
        <v>951716</v>
      </c>
      <c r="F75" s="126"/>
      <c r="G75" s="138">
        <f>SUM(G71:G74)</f>
        <v>-183213</v>
      </c>
      <c r="H75" s="126"/>
      <c r="I75" s="138">
        <f>SUM(I71:I74)</f>
        <v>181900</v>
      </c>
    </row>
    <row r="76" spans="1:12" s="237" customFormat="1" ht="22.35" customHeight="1">
      <c r="A76" s="235"/>
      <c r="B76" s="239"/>
      <c r="C76" s="139"/>
      <c r="D76" s="126"/>
      <c r="E76" s="139"/>
      <c r="F76" s="126"/>
      <c r="G76" s="139"/>
      <c r="H76" s="126"/>
      <c r="I76" s="139"/>
    </row>
    <row r="77" spans="1:12" s="237" customFormat="1" ht="22.35" customHeight="1">
      <c r="A77" s="240" t="s">
        <v>167</v>
      </c>
      <c r="B77" s="239"/>
      <c r="C77" s="134"/>
      <c r="D77" s="127"/>
      <c r="E77" s="127"/>
      <c r="F77" s="127"/>
      <c r="G77" s="127"/>
      <c r="H77" s="127"/>
      <c r="I77" s="127"/>
    </row>
    <row r="78" spans="1:12" s="237" customFormat="1" ht="22.35" customHeight="1">
      <c r="A78" s="242" t="s">
        <v>307</v>
      </c>
      <c r="B78" s="239"/>
      <c r="C78" s="134">
        <v>9265</v>
      </c>
      <c r="D78" s="120"/>
      <c r="E78" s="120">
        <v>0</v>
      </c>
      <c r="F78" s="120"/>
      <c r="G78" s="120">
        <v>0</v>
      </c>
      <c r="H78" s="120"/>
      <c r="I78" s="120">
        <v>0</v>
      </c>
      <c r="J78" s="142"/>
      <c r="K78" s="243"/>
    </row>
    <row r="79" spans="1:12" s="237" customFormat="1" ht="22.35" customHeight="1">
      <c r="A79" s="242" t="s">
        <v>308</v>
      </c>
      <c r="B79" s="239"/>
      <c r="C79" s="134">
        <v>-321203</v>
      </c>
      <c r="D79" s="120"/>
      <c r="E79" s="120">
        <v>-341105</v>
      </c>
      <c r="F79" s="120"/>
      <c r="G79" s="120">
        <v>0</v>
      </c>
      <c r="H79" s="120"/>
      <c r="I79" s="120">
        <v>-81296</v>
      </c>
      <c r="J79" s="142"/>
      <c r="K79" s="243"/>
      <c r="L79" s="250"/>
    </row>
    <row r="80" spans="1:12" s="237" customFormat="1" ht="22.35" customHeight="1">
      <c r="A80" s="252" t="s">
        <v>196</v>
      </c>
      <c r="B80" s="239"/>
      <c r="C80" s="134">
        <v>1333</v>
      </c>
      <c r="D80" s="120"/>
      <c r="E80" s="120">
        <v>-48842</v>
      </c>
      <c r="F80" s="120"/>
      <c r="G80" s="120">
        <v>0</v>
      </c>
      <c r="H80" s="120"/>
      <c r="I80" s="120">
        <v>0</v>
      </c>
      <c r="J80" s="142"/>
      <c r="K80" s="243"/>
    </row>
    <row r="81" spans="1:11" s="237" customFormat="1" ht="22.35" customHeight="1">
      <c r="A81" s="253" t="s">
        <v>238</v>
      </c>
      <c r="B81" s="239">
        <v>2</v>
      </c>
      <c r="C81" s="18">
        <v>0</v>
      </c>
      <c r="D81" s="120"/>
      <c r="E81" s="120">
        <v>-343500</v>
      </c>
      <c r="F81" s="120"/>
      <c r="G81" s="120">
        <v>0</v>
      </c>
      <c r="H81" s="120"/>
      <c r="I81" s="120">
        <v>-883400</v>
      </c>
      <c r="J81" s="142"/>
      <c r="K81" s="243"/>
    </row>
    <row r="82" spans="1:11" s="237" customFormat="1" ht="22.35" customHeight="1">
      <c r="A82" s="253" t="s">
        <v>239</v>
      </c>
      <c r="B82" s="239"/>
      <c r="C82" s="18">
        <v>0</v>
      </c>
      <c r="D82" s="120"/>
      <c r="E82" s="120">
        <v>830087</v>
      </c>
      <c r="F82" s="120"/>
      <c r="G82" s="120">
        <v>0</v>
      </c>
      <c r="H82" s="120"/>
      <c r="I82" s="120">
        <v>0</v>
      </c>
      <c r="J82" s="142"/>
      <c r="K82" s="243"/>
    </row>
    <row r="83" spans="1:11" s="237" customFormat="1" ht="22.35" customHeight="1">
      <c r="A83" s="253" t="s">
        <v>215</v>
      </c>
      <c r="B83" s="239">
        <v>6</v>
      </c>
      <c r="C83" s="18">
        <v>2333</v>
      </c>
      <c r="D83" s="120"/>
      <c r="E83" s="120">
        <v>0</v>
      </c>
      <c r="F83" s="120"/>
      <c r="G83" s="120">
        <v>270291</v>
      </c>
      <c r="H83" s="120"/>
      <c r="I83" s="120">
        <v>0</v>
      </c>
      <c r="J83" s="142"/>
      <c r="K83" s="243"/>
    </row>
    <row r="84" spans="1:11" s="237" customFormat="1" ht="22.35" customHeight="1">
      <c r="A84" s="242" t="s">
        <v>168</v>
      </c>
      <c r="B84" s="239"/>
      <c r="C84" s="120">
        <v>0</v>
      </c>
      <c r="D84" s="120"/>
      <c r="E84" s="120">
        <v>-392891</v>
      </c>
      <c r="F84" s="120"/>
      <c r="G84" s="120">
        <v>0</v>
      </c>
      <c r="H84" s="120"/>
      <c r="I84" s="120">
        <v>-242033</v>
      </c>
      <c r="J84" s="142"/>
      <c r="K84" s="243"/>
    </row>
    <row r="85" spans="1:11" s="237" customFormat="1" ht="22.35" customHeight="1">
      <c r="A85" s="242" t="s">
        <v>169</v>
      </c>
      <c r="B85" s="239">
        <v>7</v>
      </c>
      <c r="C85" s="134">
        <v>-685119</v>
      </c>
      <c r="D85" s="120"/>
      <c r="E85" s="120">
        <v>-386613</v>
      </c>
      <c r="F85" s="120"/>
      <c r="G85" s="120">
        <v>0</v>
      </c>
      <c r="H85" s="120"/>
      <c r="I85" s="120">
        <v>0</v>
      </c>
      <c r="J85" s="142"/>
      <c r="K85" s="243"/>
    </row>
    <row r="86" spans="1:11" s="237" customFormat="1" ht="22.35" customHeight="1">
      <c r="A86" s="242" t="s">
        <v>170</v>
      </c>
      <c r="B86" s="239"/>
      <c r="C86" s="120">
        <v>17995</v>
      </c>
      <c r="D86" s="120"/>
      <c r="E86" s="120">
        <v>99</v>
      </c>
      <c r="F86" s="120"/>
      <c r="G86" s="120">
        <v>0</v>
      </c>
      <c r="H86" s="120"/>
      <c r="I86" s="120">
        <v>21</v>
      </c>
      <c r="J86" s="142"/>
      <c r="K86" s="243"/>
    </row>
    <row r="87" spans="1:11" s="237" customFormat="1" ht="22.35" customHeight="1">
      <c r="A87" s="242" t="s">
        <v>171</v>
      </c>
      <c r="B87" s="239"/>
      <c r="C87" s="120">
        <v>-97703</v>
      </c>
      <c r="D87" s="120"/>
      <c r="E87" s="120">
        <v>-43660</v>
      </c>
      <c r="F87" s="120"/>
      <c r="G87" s="120">
        <v>-2617</v>
      </c>
      <c r="H87" s="120"/>
      <c r="I87" s="120">
        <v>-2267</v>
      </c>
      <c r="J87" s="142"/>
      <c r="K87" s="243"/>
    </row>
    <row r="88" spans="1:11" s="237" customFormat="1" ht="22.35" customHeight="1">
      <c r="A88" s="252" t="s">
        <v>172</v>
      </c>
      <c r="B88" s="254"/>
      <c r="C88" s="79">
        <v>202343</v>
      </c>
      <c r="D88" s="120"/>
      <c r="E88" s="120">
        <v>90018</v>
      </c>
      <c r="F88" s="120"/>
      <c r="G88" s="79">
        <v>39474</v>
      </c>
      <c r="H88" s="120"/>
      <c r="I88" s="120">
        <v>79715</v>
      </c>
      <c r="J88" s="142"/>
      <c r="K88" s="243"/>
    </row>
    <row r="89" spans="1:11" s="237" customFormat="1" ht="22.35" customHeight="1">
      <c r="A89" s="235" t="s">
        <v>314</v>
      </c>
      <c r="B89" s="239"/>
      <c r="C89" s="47">
        <f>SUM(C78:C88)</f>
        <v>-870756</v>
      </c>
      <c r="D89" s="126"/>
      <c r="E89" s="47">
        <f>SUM(E78:E88)</f>
        <v>-636407</v>
      </c>
      <c r="F89" s="126"/>
      <c r="G89" s="47">
        <f>SUM(G78:G88)</f>
        <v>307148</v>
      </c>
      <c r="H89" s="126"/>
      <c r="I89" s="47">
        <f>SUM(I78:I88)</f>
        <v>-1129260</v>
      </c>
      <c r="J89" s="142"/>
    </row>
    <row r="90" spans="1:11" s="237" customFormat="1" ht="22.35" customHeight="1">
      <c r="A90" s="235"/>
      <c r="B90" s="254"/>
      <c r="C90" s="120"/>
      <c r="D90" s="120"/>
      <c r="E90" s="120"/>
      <c r="F90" s="120"/>
      <c r="G90" s="120"/>
      <c r="H90" s="120"/>
      <c r="I90" s="120"/>
      <c r="J90" s="142"/>
    </row>
    <row r="91" spans="1:11" ht="22.35" customHeight="1">
      <c r="A91" s="113" t="s">
        <v>0</v>
      </c>
      <c r="B91" s="114"/>
      <c r="C91" s="255"/>
      <c r="D91" s="255"/>
      <c r="E91" s="255"/>
      <c r="F91" s="255"/>
      <c r="G91" s="255"/>
      <c r="H91" s="255"/>
      <c r="I91" s="255"/>
      <c r="J91" s="114"/>
    </row>
    <row r="92" spans="1:11" ht="22.35" customHeight="1">
      <c r="A92" s="289" t="s">
        <v>151</v>
      </c>
      <c r="B92" s="289"/>
      <c r="C92" s="289"/>
      <c r="D92" s="289"/>
      <c r="E92" s="289"/>
      <c r="F92" s="289"/>
      <c r="G92" s="289"/>
      <c r="H92" s="289"/>
      <c r="I92" s="289"/>
      <c r="J92" s="232"/>
    </row>
    <row r="93" spans="1:11" ht="22.35" customHeight="1">
      <c r="A93" s="257"/>
      <c r="C93" s="258"/>
      <c r="D93" s="258"/>
      <c r="E93" s="258"/>
      <c r="F93" s="258"/>
      <c r="G93" s="259"/>
      <c r="H93" s="258"/>
      <c r="I93" s="259"/>
    </row>
    <row r="94" spans="1:11" s="237" customFormat="1" ht="22.35" customHeight="1">
      <c r="A94" s="235"/>
      <c r="C94" s="235"/>
      <c r="D94" s="238" t="s">
        <v>2</v>
      </c>
      <c r="E94" s="235"/>
      <c r="F94" s="235"/>
      <c r="G94" s="290" t="s">
        <v>3</v>
      </c>
      <c r="H94" s="290"/>
      <c r="I94" s="290"/>
    </row>
    <row r="95" spans="1:11" s="237" customFormat="1" ht="22.35" customHeight="1">
      <c r="A95" s="235"/>
      <c r="B95" s="268"/>
      <c r="C95" s="276" t="s">
        <v>302</v>
      </c>
      <c r="D95" s="276"/>
      <c r="E95" s="276"/>
      <c r="F95" s="235"/>
      <c r="G95" s="276" t="s">
        <v>302</v>
      </c>
      <c r="H95" s="276"/>
      <c r="I95" s="276"/>
    </row>
    <row r="96" spans="1:11" s="237" customFormat="1" ht="22.35" customHeight="1">
      <c r="A96" s="235"/>
      <c r="B96" s="268"/>
      <c r="C96" s="276" t="s">
        <v>225</v>
      </c>
      <c r="D96" s="276"/>
      <c r="E96" s="276"/>
      <c r="F96" s="235"/>
      <c r="G96" s="276" t="s">
        <v>225</v>
      </c>
      <c r="H96" s="276"/>
      <c r="I96" s="276"/>
    </row>
    <row r="97" spans="1:11" s="237" customFormat="1" ht="22.35" customHeight="1">
      <c r="A97" s="235"/>
      <c r="B97" s="268" t="s">
        <v>5</v>
      </c>
      <c r="C97" s="37">
        <v>2567</v>
      </c>
      <c r="D97" s="42"/>
      <c r="E97" s="88">
        <v>2566</v>
      </c>
      <c r="F97" s="42"/>
      <c r="G97" s="88">
        <v>2567</v>
      </c>
      <c r="H97" s="42"/>
      <c r="I97" s="88">
        <v>2566</v>
      </c>
    </row>
    <row r="98" spans="1:11" s="237" customFormat="1" ht="22.35" customHeight="1">
      <c r="A98" s="235"/>
      <c r="B98" s="268"/>
      <c r="C98" s="37"/>
      <c r="D98" s="42"/>
      <c r="E98" s="37" t="s">
        <v>193</v>
      </c>
      <c r="F98" s="42"/>
      <c r="G98" s="88"/>
      <c r="H98" s="42"/>
      <c r="I98" s="88"/>
    </row>
    <row r="99" spans="1:11" s="237" customFormat="1" ht="22.35" customHeight="1">
      <c r="B99" s="268"/>
      <c r="C99" s="288" t="s">
        <v>8</v>
      </c>
      <c r="D99" s="288"/>
      <c r="E99" s="288"/>
      <c r="F99" s="288"/>
      <c r="G99" s="288"/>
      <c r="H99" s="288"/>
      <c r="I99" s="288"/>
    </row>
    <row r="100" spans="1:11" s="237" customFormat="1" ht="22.35" customHeight="1">
      <c r="A100" s="240" t="s">
        <v>270</v>
      </c>
      <c r="B100" s="239"/>
      <c r="C100" s="120"/>
      <c r="D100" s="120"/>
      <c r="E100" s="120"/>
      <c r="F100" s="120"/>
      <c r="G100" s="120"/>
      <c r="H100" s="120"/>
      <c r="I100" s="120"/>
      <c r="J100" s="142"/>
    </row>
    <row r="101" spans="1:11" s="237" customFormat="1" ht="22.35" customHeight="1">
      <c r="A101" s="242" t="s">
        <v>235</v>
      </c>
      <c r="B101" s="239"/>
      <c r="C101" s="120">
        <v>0</v>
      </c>
      <c r="D101" s="120"/>
      <c r="E101" s="224">
        <v>772684</v>
      </c>
      <c r="F101" s="120"/>
      <c r="G101" s="224">
        <v>0</v>
      </c>
      <c r="H101" s="120"/>
      <c r="I101" s="224">
        <v>772684</v>
      </c>
      <c r="J101" s="142"/>
      <c r="K101" s="243"/>
    </row>
    <row r="102" spans="1:11" s="237" customFormat="1" ht="22.35" customHeight="1">
      <c r="A102" s="242" t="s">
        <v>296</v>
      </c>
      <c r="B102" s="239"/>
      <c r="C102" s="120">
        <v>8065</v>
      </c>
      <c r="D102" s="120"/>
      <c r="E102" s="224">
        <v>0</v>
      </c>
      <c r="F102" s="120"/>
      <c r="G102" s="224">
        <v>0</v>
      </c>
      <c r="H102" s="120"/>
      <c r="I102" s="224">
        <v>0</v>
      </c>
      <c r="J102" s="142"/>
      <c r="K102" s="243"/>
    </row>
    <row r="103" spans="1:11" s="237" customFormat="1" ht="22.35" customHeight="1">
      <c r="A103" s="242" t="s">
        <v>173</v>
      </c>
      <c r="B103" s="239"/>
      <c r="C103" s="134">
        <v>28412</v>
      </c>
      <c r="D103" s="120"/>
      <c r="E103" s="224">
        <v>24264</v>
      </c>
      <c r="F103" s="120"/>
      <c r="G103" s="224">
        <v>0</v>
      </c>
      <c r="H103" s="120"/>
      <c r="I103" s="224">
        <v>0</v>
      </c>
      <c r="J103" s="142"/>
      <c r="K103" s="243"/>
    </row>
    <row r="104" spans="1:11" s="237" customFormat="1" ht="22.35" customHeight="1">
      <c r="A104" s="242" t="s">
        <v>175</v>
      </c>
      <c r="B104" s="239"/>
      <c r="C104" s="120">
        <v>1191662</v>
      </c>
      <c r="D104" s="120"/>
      <c r="E104" s="224">
        <v>981294</v>
      </c>
      <c r="F104" s="120"/>
      <c r="G104" s="224">
        <v>36893</v>
      </c>
      <c r="H104" s="120"/>
      <c r="I104" s="134">
        <v>350043</v>
      </c>
      <c r="J104" s="142"/>
      <c r="K104" s="243"/>
    </row>
    <row r="105" spans="1:11" s="237" customFormat="1" ht="22.35" customHeight="1">
      <c r="A105" s="242" t="s">
        <v>174</v>
      </c>
      <c r="B105" s="239"/>
      <c r="C105" s="120">
        <v>-690512</v>
      </c>
      <c r="D105" s="120"/>
      <c r="E105" s="224">
        <v>-630082</v>
      </c>
      <c r="F105" s="120"/>
      <c r="G105" s="134">
        <v>-328895</v>
      </c>
      <c r="H105" s="120"/>
      <c r="I105" s="134">
        <v>-41681</v>
      </c>
      <c r="J105" s="142"/>
      <c r="K105" s="243"/>
    </row>
    <row r="106" spans="1:11" s="237" customFormat="1" ht="22.35" customHeight="1">
      <c r="A106" s="242" t="s">
        <v>178</v>
      </c>
      <c r="B106" s="239"/>
      <c r="C106" s="224">
        <v>62500</v>
      </c>
      <c r="D106" s="120"/>
      <c r="E106" s="224">
        <v>0</v>
      </c>
      <c r="F106" s="120"/>
      <c r="G106" s="134">
        <v>38880</v>
      </c>
      <c r="H106" s="120"/>
      <c r="I106" s="120">
        <v>238178</v>
      </c>
      <c r="J106" s="142"/>
      <c r="K106" s="243"/>
    </row>
    <row r="107" spans="1:11" s="237" customFormat="1" ht="22.35" customHeight="1">
      <c r="A107" s="242" t="s">
        <v>177</v>
      </c>
      <c r="B107" s="239"/>
      <c r="C107" s="224">
        <v>0</v>
      </c>
      <c r="D107" s="120"/>
      <c r="E107" s="224">
        <v>-155608</v>
      </c>
      <c r="F107" s="120"/>
      <c r="G107" s="134">
        <v>0</v>
      </c>
      <c r="H107" s="120"/>
      <c r="I107" s="224">
        <v>0</v>
      </c>
      <c r="J107" s="142"/>
      <c r="K107" s="243"/>
    </row>
    <row r="108" spans="1:11" s="237" customFormat="1" ht="22.35" customHeight="1">
      <c r="A108" s="253" t="s">
        <v>176</v>
      </c>
      <c r="B108" s="239"/>
      <c r="C108" s="224">
        <v>574000</v>
      </c>
      <c r="D108" s="120"/>
      <c r="E108" s="224">
        <v>0</v>
      </c>
      <c r="F108" s="120"/>
      <c r="G108" s="134">
        <v>700000</v>
      </c>
      <c r="H108" s="120"/>
      <c r="I108" s="224">
        <v>0</v>
      </c>
      <c r="J108" s="142"/>
      <c r="K108" s="243"/>
    </row>
    <row r="109" spans="1:11" s="237" customFormat="1" ht="22.35" customHeight="1">
      <c r="A109" s="253" t="s">
        <v>297</v>
      </c>
      <c r="B109" s="239"/>
      <c r="C109" s="224">
        <v>-60000</v>
      </c>
      <c r="D109" s="120"/>
      <c r="E109" s="224">
        <v>0</v>
      </c>
      <c r="F109" s="120"/>
      <c r="G109" s="134">
        <v>0</v>
      </c>
      <c r="H109" s="120"/>
      <c r="I109" s="224">
        <v>0</v>
      </c>
      <c r="J109" s="142"/>
      <c r="K109" s="243"/>
    </row>
    <row r="110" spans="1:11" s="237" customFormat="1" ht="22.35" customHeight="1">
      <c r="A110" s="253" t="s">
        <v>236</v>
      </c>
      <c r="B110" s="239"/>
      <c r="C110" s="19">
        <v>0</v>
      </c>
      <c r="D110" s="120"/>
      <c r="E110" s="120">
        <v>-550000</v>
      </c>
      <c r="F110" s="120"/>
      <c r="G110" s="120">
        <v>-570000</v>
      </c>
      <c r="H110" s="120"/>
      <c r="I110" s="120">
        <v>0</v>
      </c>
      <c r="J110" s="142"/>
      <c r="K110" s="243"/>
    </row>
    <row r="111" spans="1:11" s="237" customFormat="1" ht="22.35" customHeight="1">
      <c r="A111" s="253" t="s">
        <v>237</v>
      </c>
      <c r="B111" s="239"/>
      <c r="C111" s="19">
        <v>0</v>
      </c>
      <c r="D111" s="120"/>
      <c r="E111" s="120">
        <v>-199553</v>
      </c>
      <c r="F111" s="120"/>
      <c r="G111" s="120">
        <v>0</v>
      </c>
      <c r="H111" s="120"/>
      <c r="I111" s="120">
        <v>0</v>
      </c>
      <c r="J111" s="142"/>
      <c r="K111" s="243"/>
    </row>
    <row r="112" spans="1:11" s="237" customFormat="1" ht="22.35" customHeight="1">
      <c r="A112" s="253" t="s">
        <v>216</v>
      </c>
      <c r="B112" s="239"/>
      <c r="C112" s="19">
        <v>850949</v>
      </c>
      <c r="D112" s="120"/>
      <c r="E112" s="224">
        <v>168293</v>
      </c>
      <c r="F112" s="120"/>
      <c r="G112" s="120">
        <v>0</v>
      </c>
      <c r="H112" s="120"/>
      <c r="I112" s="224">
        <v>0</v>
      </c>
      <c r="J112" s="142"/>
      <c r="K112" s="243"/>
    </row>
    <row r="113" spans="1:13" s="237" customFormat="1" ht="22.35" customHeight="1">
      <c r="A113" s="253" t="s">
        <v>217</v>
      </c>
      <c r="B113" s="239"/>
      <c r="C113" s="19">
        <v>-507145</v>
      </c>
      <c r="D113" s="120"/>
      <c r="E113" s="224">
        <v>0</v>
      </c>
      <c r="F113" s="120"/>
      <c r="G113" s="120">
        <v>0</v>
      </c>
      <c r="H113" s="120"/>
      <c r="I113" s="224">
        <v>0</v>
      </c>
      <c r="J113" s="142"/>
      <c r="K113" s="243"/>
    </row>
    <row r="114" spans="1:13" s="237" customFormat="1" ht="22.35" customHeight="1">
      <c r="A114" s="242" t="s">
        <v>179</v>
      </c>
      <c r="B114" s="239"/>
      <c r="C114" s="19">
        <v>899200</v>
      </c>
      <c r="D114" s="120"/>
      <c r="E114" s="224">
        <v>0</v>
      </c>
      <c r="F114" s="120"/>
      <c r="G114" s="120">
        <v>0</v>
      </c>
      <c r="H114" s="120"/>
      <c r="I114" s="224">
        <v>0</v>
      </c>
      <c r="J114" s="142"/>
      <c r="K114" s="243"/>
    </row>
    <row r="115" spans="1:13" s="237" customFormat="1" ht="22.35" customHeight="1">
      <c r="A115" s="242" t="s">
        <v>309</v>
      </c>
      <c r="B115" s="239"/>
      <c r="C115" s="134">
        <v>-1136400</v>
      </c>
      <c r="D115" s="120"/>
      <c r="E115" s="224">
        <v>-500000</v>
      </c>
      <c r="F115" s="120"/>
      <c r="G115" s="224">
        <v>0</v>
      </c>
      <c r="H115" s="120"/>
      <c r="I115" s="224">
        <v>-300000</v>
      </c>
      <c r="K115" s="243"/>
      <c r="L115" s="127"/>
      <c r="M115" s="250"/>
    </row>
    <row r="116" spans="1:13" s="237" customFormat="1" ht="22.35" customHeight="1">
      <c r="A116" s="242" t="s">
        <v>180</v>
      </c>
      <c r="B116" s="254"/>
      <c r="C116" s="120">
        <v>-100937</v>
      </c>
      <c r="D116" s="120"/>
      <c r="E116" s="120">
        <v>-54057</v>
      </c>
      <c r="F116" s="120"/>
      <c r="G116" s="224">
        <v>-2674</v>
      </c>
      <c r="H116" s="120"/>
      <c r="I116" s="120">
        <v>-2573</v>
      </c>
      <c r="J116" s="142"/>
      <c r="K116" s="243"/>
      <c r="L116" s="250"/>
    </row>
    <row r="117" spans="1:13" s="237" customFormat="1" ht="22.35" customHeight="1">
      <c r="A117" s="242" t="s">
        <v>181</v>
      </c>
      <c r="B117" s="254">
        <v>12</v>
      </c>
      <c r="C117" s="120">
        <v>0</v>
      </c>
      <c r="D117" s="120"/>
      <c r="E117" s="120">
        <v>-69170</v>
      </c>
      <c r="F117" s="120"/>
      <c r="G117" s="120">
        <v>0</v>
      </c>
      <c r="H117" s="120"/>
      <c r="I117" s="120">
        <v>-69170</v>
      </c>
      <c r="J117" s="142"/>
      <c r="K117" s="243"/>
      <c r="L117" s="243"/>
    </row>
    <row r="118" spans="1:13" s="237" customFormat="1" ht="22.35" customHeight="1">
      <c r="A118" s="235" t="s">
        <v>306</v>
      </c>
      <c r="B118" s="239"/>
      <c r="C118" s="47">
        <f>SUM(C101:C106,C107:C117)</f>
        <v>1119794</v>
      </c>
      <c r="D118" s="126"/>
      <c r="E118" s="47">
        <f>SUM(E101:E106,E107:E117)</f>
        <v>-211935</v>
      </c>
      <c r="F118" s="126"/>
      <c r="G118" s="47">
        <f>SUM(G101:G106,G107:G117)</f>
        <v>-125796</v>
      </c>
      <c r="H118" s="126"/>
      <c r="I118" s="47">
        <f>SUM(I101:I106,I107:I117)</f>
        <v>947481</v>
      </c>
      <c r="J118" s="142"/>
    </row>
    <row r="119" spans="1:13" s="237" customFormat="1" ht="22.35" customHeight="1">
      <c r="A119" s="247"/>
      <c r="B119" s="239"/>
      <c r="C119" s="85"/>
      <c r="D119" s="120"/>
      <c r="E119" s="85"/>
      <c r="F119" s="120"/>
      <c r="G119" s="85"/>
      <c r="H119" s="120"/>
      <c r="I119" s="85"/>
      <c r="J119" s="142"/>
    </row>
    <row r="120" spans="1:13" s="237" customFormat="1" ht="22.35" customHeight="1">
      <c r="A120" s="242" t="s">
        <v>223</v>
      </c>
      <c r="B120" s="239"/>
      <c r="C120" s="127"/>
      <c r="D120" s="127"/>
      <c r="E120" s="85"/>
      <c r="F120" s="127"/>
      <c r="G120" s="127"/>
      <c r="H120" s="127"/>
      <c r="I120" s="127"/>
      <c r="J120" s="142"/>
    </row>
    <row r="121" spans="1:13" s="237" customFormat="1" ht="22.35" customHeight="1">
      <c r="A121" s="247" t="s">
        <v>182</v>
      </c>
      <c r="B121" s="239"/>
      <c r="C121" s="224">
        <f>SUM(C75,C89,C118)</f>
        <v>-198555</v>
      </c>
      <c r="D121" s="120"/>
      <c r="E121" s="224">
        <f>SUM(E75,E89,E118)</f>
        <v>103374</v>
      </c>
      <c r="F121" s="120"/>
      <c r="G121" s="224">
        <f>SUM(G75,G89,G118)</f>
        <v>-1861</v>
      </c>
      <c r="H121" s="120"/>
      <c r="I121" s="224">
        <v>121</v>
      </c>
      <c r="J121" s="142"/>
    </row>
    <row r="122" spans="1:13" s="237" customFormat="1" ht="22.35" customHeight="1">
      <c r="A122" s="242" t="s">
        <v>101</v>
      </c>
      <c r="B122" s="239"/>
      <c r="C122" s="127">
        <f>'PL_9M 8-9'!$D$59</f>
        <v>-12473</v>
      </c>
      <c r="D122" s="120"/>
      <c r="E122" s="79">
        <v>26513</v>
      </c>
      <c r="F122" s="120"/>
      <c r="G122" s="134">
        <v>0</v>
      </c>
      <c r="H122" s="120"/>
      <c r="I122" s="134">
        <v>0</v>
      </c>
      <c r="J122" s="142"/>
      <c r="K122" s="243"/>
    </row>
    <row r="123" spans="1:13" s="237" customFormat="1" ht="22.35" customHeight="1">
      <c r="A123" s="235" t="s">
        <v>223</v>
      </c>
      <c r="B123" s="254"/>
      <c r="C123" s="260">
        <f>SUM(C121:C122)</f>
        <v>-211028</v>
      </c>
      <c r="D123" s="126"/>
      <c r="E123" s="260">
        <f>SUM(E121:E122)</f>
        <v>129887</v>
      </c>
      <c r="F123" s="126"/>
      <c r="G123" s="260">
        <f>SUM(G121:G122)</f>
        <v>-1861</v>
      </c>
      <c r="H123" s="126"/>
      <c r="I123" s="260">
        <f>SUM(I121:I122)</f>
        <v>121</v>
      </c>
      <c r="J123" s="142"/>
    </row>
    <row r="124" spans="1:13" s="237" customFormat="1" ht="22.35" customHeight="1">
      <c r="A124" s="242" t="s">
        <v>183</v>
      </c>
      <c r="B124" s="254"/>
      <c r="C124" s="120">
        <f>'BS_Conso 3-5'!F10</f>
        <v>261202</v>
      </c>
      <c r="D124" s="120"/>
      <c r="E124" s="127">
        <v>13072</v>
      </c>
      <c r="F124" s="120"/>
      <c r="G124" s="120">
        <f>'BS_Conso 3-5'!J10</f>
        <v>6115</v>
      </c>
      <c r="H124" s="120"/>
      <c r="I124" s="79">
        <v>9545</v>
      </c>
      <c r="J124" s="142"/>
      <c r="K124" s="243"/>
    </row>
    <row r="125" spans="1:13" s="237" customFormat="1" ht="22.35" customHeight="1" thickBot="1">
      <c r="A125" s="235" t="s">
        <v>240</v>
      </c>
      <c r="B125" s="239"/>
      <c r="C125" s="261">
        <f>SUM(C123:C124)</f>
        <v>50174</v>
      </c>
      <c r="D125" s="126"/>
      <c r="E125" s="261">
        <f>SUM(E123:E124)</f>
        <v>142959</v>
      </c>
      <c r="F125" s="126"/>
      <c r="G125" s="261">
        <f>SUM(G123:G124)</f>
        <v>4254</v>
      </c>
      <c r="H125" s="126"/>
      <c r="I125" s="261">
        <f>SUM(I123:I124)</f>
        <v>9666</v>
      </c>
      <c r="J125" s="142"/>
      <c r="L125" s="243"/>
    </row>
    <row r="126" spans="1:13" s="237" customFormat="1" ht="22.35" customHeight="1" thickTop="1">
      <c r="A126" s="235"/>
      <c r="B126" s="239"/>
      <c r="C126" s="120"/>
      <c r="D126" s="120"/>
      <c r="E126" s="120"/>
      <c r="F126" s="120"/>
      <c r="G126" s="120"/>
      <c r="H126" s="120"/>
      <c r="I126" s="120"/>
      <c r="J126" s="142"/>
    </row>
    <row r="127" spans="1:13" s="237" customFormat="1" ht="22.35" customHeight="1">
      <c r="A127" s="240" t="s">
        <v>184</v>
      </c>
      <c r="B127" s="239"/>
      <c r="C127" s="120"/>
      <c r="D127" s="120"/>
      <c r="E127" s="120"/>
      <c r="F127" s="120"/>
      <c r="G127" s="120"/>
      <c r="H127" s="120"/>
      <c r="I127" s="120"/>
      <c r="J127" s="142"/>
    </row>
    <row r="128" spans="1:13" s="237" customFormat="1" ht="22.35" customHeight="1">
      <c r="A128" s="252" t="s">
        <v>198</v>
      </c>
      <c r="B128" s="239">
        <v>6</v>
      </c>
      <c r="C128" s="224">
        <v>0</v>
      </c>
      <c r="D128" s="120"/>
      <c r="E128" s="224">
        <v>0</v>
      </c>
      <c r="F128" s="120"/>
      <c r="G128" s="120">
        <v>275792</v>
      </c>
      <c r="H128" s="120"/>
      <c r="I128" s="224">
        <v>0</v>
      </c>
      <c r="J128" s="142"/>
    </row>
    <row r="129" spans="1:10" s="237" customFormat="1" ht="22.35" customHeight="1">
      <c r="A129" s="242" t="s">
        <v>199</v>
      </c>
      <c r="B129" s="262"/>
      <c r="C129" s="224">
        <v>0</v>
      </c>
      <c r="D129" s="120"/>
      <c r="E129" s="224">
        <v>0</v>
      </c>
      <c r="F129" s="120"/>
      <c r="G129" s="120">
        <v>781236</v>
      </c>
      <c r="H129" s="120"/>
      <c r="I129" s="224">
        <v>0</v>
      </c>
      <c r="J129" s="142"/>
    </row>
    <row r="130" spans="1:10" s="237" customFormat="1" ht="22.35" customHeight="1">
      <c r="A130" s="242" t="s">
        <v>200</v>
      </c>
      <c r="B130" s="239">
        <v>3</v>
      </c>
      <c r="C130" s="224">
        <v>0</v>
      </c>
      <c r="D130" s="120"/>
      <c r="E130" s="224">
        <v>0</v>
      </c>
      <c r="F130" s="120"/>
      <c r="G130" s="120">
        <v>430000</v>
      </c>
      <c r="H130" s="120"/>
      <c r="I130" s="224">
        <v>0</v>
      </c>
      <c r="J130" s="142"/>
    </row>
    <row r="131" spans="1:10" s="237" customFormat="1" ht="22.35" customHeight="1">
      <c r="A131" s="242" t="s">
        <v>15</v>
      </c>
      <c r="B131" s="239">
        <v>4</v>
      </c>
      <c r="C131" s="224">
        <v>0</v>
      </c>
      <c r="D131" s="120"/>
      <c r="E131" s="224">
        <v>0</v>
      </c>
      <c r="F131" s="120"/>
      <c r="G131" s="120">
        <v>665154</v>
      </c>
      <c r="H131" s="120"/>
      <c r="I131" s="224">
        <v>0</v>
      </c>
      <c r="J131" s="142"/>
    </row>
    <row r="132" spans="1:10" s="237" customFormat="1" ht="22.35" customHeight="1">
      <c r="A132" s="242" t="s">
        <v>310</v>
      </c>
      <c r="B132" s="239"/>
      <c r="C132" s="224">
        <v>0</v>
      </c>
      <c r="D132" s="120"/>
      <c r="E132" s="224">
        <v>0</v>
      </c>
      <c r="F132" s="120"/>
      <c r="G132" s="120">
        <v>222000</v>
      </c>
      <c r="H132" s="120"/>
      <c r="I132" s="224">
        <v>0</v>
      </c>
      <c r="J132" s="142"/>
    </row>
    <row r="133" spans="1:10" s="237" customFormat="1" ht="22.35" hidden="1" customHeight="1">
      <c r="A133" s="242" t="s">
        <v>221</v>
      </c>
      <c r="B133" s="239"/>
      <c r="C133" s="134"/>
      <c r="D133" s="120"/>
      <c r="E133" s="224">
        <v>0</v>
      </c>
      <c r="F133" s="120"/>
      <c r="G133" s="120">
        <v>0</v>
      </c>
      <c r="H133" s="120"/>
      <c r="I133" s="224">
        <v>0</v>
      </c>
      <c r="J133" s="142"/>
    </row>
    <row r="134" spans="1:10" s="237" customFormat="1" ht="22.35" hidden="1" customHeight="1">
      <c r="A134" s="242" t="s">
        <v>218</v>
      </c>
      <c r="C134" s="134"/>
      <c r="D134" s="120"/>
      <c r="E134" s="224">
        <v>0</v>
      </c>
      <c r="F134" s="120"/>
      <c r="G134" s="120">
        <v>0</v>
      </c>
      <c r="H134" s="120"/>
      <c r="I134" s="224">
        <v>0</v>
      </c>
    </row>
    <row r="135" spans="1:10" ht="22.35" hidden="1" customHeight="1">
      <c r="A135" s="209" t="s">
        <v>219</v>
      </c>
      <c r="B135" s="269"/>
      <c r="C135" s="134"/>
      <c r="D135" s="120"/>
      <c r="E135" s="224">
        <v>0</v>
      </c>
      <c r="F135" s="120"/>
      <c r="G135" s="120">
        <v>0</v>
      </c>
      <c r="H135" s="120"/>
      <c r="I135" s="224">
        <v>0</v>
      </c>
    </row>
    <row r="136" spans="1:10" ht="22.35" hidden="1" customHeight="1">
      <c r="A136" s="209" t="s">
        <v>220</v>
      </c>
      <c r="C136" s="134"/>
      <c r="D136" s="120"/>
      <c r="E136" s="224">
        <v>0</v>
      </c>
      <c r="F136" s="120"/>
      <c r="G136" s="120">
        <v>0</v>
      </c>
      <c r="H136" s="120"/>
      <c r="I136" s="224">
        <v>0</v>
      </c>
    </row>
    <row r="137" spans="1:10" ht="22.35" customHeight="1">
      <c r="A137" s="209"/>
      <c r="C137" s="224"/>
      <c r="D137" s="120"/>
      <c r="E137" s="224"/>
      <c r="F137" s="120"/>
      <c r="G137" s="120"/>
      <c r="H137" s="120"/>
      <c r="I137" s="224"/>
    </row>
    <row r="138" spans="1:10" ht="22.35" customHeight="1">
      <c r="A138" s="209"/>
      <c r="C138" s="134"/>
      <c r="D138" s="120"/>
      <c r="E138" s="224"/>
      <c r="F138" s="120"/>
      <c r="G138" s="120"/>
      <c r="H138" s="120"/>
      <c r="I138" s="224"/>
    </row>
    <row r="139" spans="1:10" ht="22.35" customHeight="1">
      <c r="C139" s="265"/>
    </row>
    <row r="140" spans="1:10" ht="22.35" customHeight="1">
      <c r="C140" s="265">
        <f>C125-'BS_Conso 3-5'!D10</f>
        <v>0</v>
      </c>
      <c r="E140" s="265">
        <f>142959-E125</f>
        <v>0</v>
      </c>
      <c r="G140" s="265">
        <f>G125-'BS_Conso 3-5'!H10</f>
        <v>0</v>
      </c>
    </row>
    <row r="142" spans="1:10" ht="22.35" customHeight="1">
      <c r="A142" s="266"/>
    </row>
    <row r="143" spans="1:10" ht="22.35" customHeight="1">
      <c r="A143" s="256"/>
    </row>
    <row r="144" spans="1:10" ht="22.35" customHeight="1">
      <c r="A144" s="256"/>
    </row>
    <row r="145" spans="1:7" ht="22.35" customHeight="1">
      <c r="A145" s="256"/>
    </row>
    <row r="146" spans="1:7" ht="22.35" customHeight="1">
      <c r="A146" s="256"/>
      <c r="C146" s="267"/>
      <c r="D146" s="256"/>
      <c r="E146" s="267"/>
      <c r="F146" s="256"/>
      <c r="G146" s="267"/>
    </row>
  </sheetData>
  <mergeCells count="21">
    <mergeCell ref="A2:I2"/>
    <mergeCell ref="G4:I4"/>
    <mergeCell ref="C5:E5"/>
    <mergeCell ref="G5:I5"/>
    <mergeCell ref="C6:E6"/>
    <mergeCell ref="G6:I6"/>
    <mergeCell ref="C99:I99"/>
    <mergeCell ref="C9:I9"/>
    <mergeCell ref="A92:I92"/>
    <mergeCell ref="G94:I94"/>
    <mergeCell ref="C95:E95"/>
    <mergeCell ref="G95:I95"/>
    <mergeCell ref="C96:E96"/>
    <mergeCell ref="G96:I96"/>
    <mergeCell ref="A51:I51"/>
    <mergeCell ref="C58:I58"/>
    <mergeCell ref="G53:I53"/>
    <mergeCell ref="C54:E54"/>
    <mergeCell ref="G54:I54"/>
    <mergeCell ref="C55:E55"/>
    <mergeCell ref="G55:I55"/>
  </mergeCells>
  <pageMargins left="0.8" right="0.8" top="0.48" bottom="0.4" header="0.5" footer="0.5"/>
  <pageSetup paperSize="9" scale="67" firstPageNumber="13" fitToWidth="0" fitToHeight="0" orientation="portrait" useFirstPageNumber="1" r:id="rId1"/>
  <headerFooter alignWithMargins="0">
    <oddFooter>&amp;L&amp;15  หมายเหตุประกอบงบการเงินเป็นส่วนหนึ่งของงบการเงินระหว่างกาลนี้
&amp;C&amp;15&amp;P</oddFooter>
  </headerFooter>
  <rowBreaks count="2" manualBreakCount="2">
    <brk id="49" max="8" man="1"/>
    <brk id="90"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F10"/>
  <sheetViews>
    <sheetView showGridLines="0" workbookViewId="0">
      <selection activeCell="H8" sqref="H8"/>
    </sheetView>
  </sheetViews>
  <sheetFormatPr defaultRowHeight="19.8"/>
  <cols>
    <col min="1" max="1" width="1.375" customWidth="1"/>
    <col min="2" max="2" width="75.125" customWidth="1"/>
    <col min="3" max="3" width="1.625" customWidth="1"/>
    <col min="4" max="4" width="6.5" customWidth="1"/>
    <col min="5" max="6" width="18.625" customWidth="1"/>
  </cols>
  <sheetData>
    <row r="1" spans="2:6" ht="20.399999999999999">
      <c r="B1" s="1" t="s">
        <v>185</v>
      </c>
      <c r="C1" s="1"/>
      <c r="D1" s="5"/>
      <c r="E1" s="5"/>
      <c r="F1" s="5"/>
    </row>
    <row r="2" spans="2:6" ht="20.399999999999999">
      <c r="B2" s="1" t="s">
        <v>186</v>
      </c>
      <c r="C2" s="1"/>
      <c r="D2" s="5"/>
      <c r="E2" s="5"/>
      <c r="F2" s="5"/>
    </row>
    <row r="3" spans="2:6">
      <c r="B3" s="2"/>
      <c r="C3" s="2"/>
      <c r="D3" s="6"/>
      <c r="E3" s="6"/>
      <c r="F3" s="6"/>
    </row>
    <row r="4" spans="2:6" ht="59.4">
      <c r="B4" s="2" t="s">
        <v>187</v>
      </c>
      <c r="C4" s="2"/>
      <c r="D4" s="6"/>
      <c r="E4" s="6"/>
      <c r="F4" s="6"/>
    </row>
    <row r="5" spans="2:6">
      <c r="B5" s="2"/>
      <c r="C5" s="2"/>
      <c r="D5" s="6"/>
      <c r="E5" s="6"/>
      <c r="F5" s="6"/>
    </row>
    <row r="6" spans="2:6" ht="20.399999999999999">
      <c r="B6" s="1" t="s">
        <v>188</v>
      </c>
      <c r="C6" s="1"/>
      <c r="D6" s="5"/>
      <c r="E6" s="5" t="s">
        <v>189</v>
      </c>
      <c r="F6" s="5" t="s">
        <v>190</v>
      </c>
    </row>
    <row r="7" spans="2:6" ht="20.399999999999999" thickBot="1">
      <c r="B7" s="2"/>
      <c r="C7" s="2"/>
      <c r="D7" s="6"/>
      <c r="E7" s="6"/>
      <c r="F7" s="6"/>
    </row>
    <row r="8" spans="2:6" ht="40.200000000000003" thickBot="1">
      <c r="B8" s="3" t="s">
        <v>191</v>
      </c>
      <c r="C8" s="4"/>
      <c r="D8" s="7"/>
      <c r="E8" s="7">
        <v>1</v>
      </c>
      <c r="F8" s="8" t="s">
        <v>192</v>
      </c>
    </row>
    <row r="9" spans="2:6">
      <c r="B9" s="2"/>
      <c r="C9" s="2"/>
      <c r="D9" s="6"/>
      <c r="E9" s="6"/>
      <c r="F9" s="6"/>
    </row>
    <row r="10" spans="2:6">
      <c r="B10" s="2"/>
      <c r="C10" s="2"/>
      <c r="D10" s="6"/>
      <c r="E10" s="6"/>
      <c r="F10" s="6"/>
    </row>
  </sheetData>
  <pageMargins left="1" right="0.4" top="0.8" bottom="0.7" header="0.5" footer="0.5"/>
  <pageSetup paperSize="9" scale="85"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C3C573FF70E394A86433F5E112C33AA" ma:contentTypeVersion="17" ma:contentTypeDescription="Create a new document." ma:contentTypeScope="" ma:versionID="e4a606335ffde4b0811e34ce63f1fda0">
  <xsd:schema xmlns:xsd="http://www.w3.org/2001/XMLSchema" xmlns:xs="http://www.w3.org/2001/XMLSchema" xmlns:p="http://schemas.microsoft.com/office/2006/metadata/properties" xmlns:ns2="f6ba49b0-bcda-4796-8236-5b5cc1493ace" xmlns:ns3="05716746-add9-412a-97a9-1b5167d151a3" xmlns:ns4="4243d5be-521d-4052-81ca-f0f31ea6f2da" targetNamespace="http://schemas.microsoft.com/office/2006/metadata/properties" ma:root="true" ma:fieldsID="ab17bedb057d3bafa66dc47a559d47d8" ns2:_="" ns3:_="" ns4:_="">
    <xsd:import namespace="f6ba49b0-bcda-4796-8236-5b5cc1493ace"/>
    <xsd:import namespace="05716746-add9-412a-97a9-1b5167d151a3"/>
    <xsd:import namespace="4243d5be-521d-4052-81ca-f0f31ea6f2d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a49b0-bcda-4796-8236-5b5cc1493a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883d318-f35c-4577-94aa-4c8e836d27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716746-add9-412a-97a9-1b5167d151a3"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43d5be-521d-4052-81ca-f0f31ea6f2da"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0ab28412-1f3e-45b3-a383-4139aabcf663}" ma:internalName="TaxCatchAll" ma:showField="CatchAllData" ma:web="05716746-add9-412a-97a9-1b5167d151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6ba49b0-bcda-4796-8236-5b5cc1493ace">
      <Terms xmlns="http://schemas.microsoft.com/office/infopath/2007/PartnerControls"/>
    </lcf76f155ced4ddcb4097134ff3c332f>
    <TaxCatchAll xmlns="4243d5be-521d-4052-81ca-f0f31ea6f2da" xsi:nil="true"/>
  </documentManagement>
</p:properties>
</file>

<file path=customXml/itemProps1.xml><?xml version="1.0" encoding="utf-8"?>
<ds:datastoreItem xmlns:ds="http://schemas.openxmlformats.org/officeDocument/2006/customXml" ds:itemID="{BAFB0489-48C2-4AAA-9FBB-E1FC3D7B1CCC}">
  <ds:schemaRefs>
    <ds:schemaRef ds:uri="http://schemas.microsoft.com/sharepoint/v3/contenttype/forms"/>
  </ds:schemaRefs>
</ds:datastoreItem>
</file>

<file path=customXml/itemProps2.xml><?xml version="1.0" encoding="utf-8"?>
<ds:datastoreItem xmlns:ds="http://schemas.openxmlformats.org/officeDocument/2006/customXml" ds:itemID="{AEE3D9CC-3864-4354-8916-C621FFA70E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a49b0-bcda-4796-8236-5b5cc1493ace"/>
    <ds:schemaRef ds:uri="05716746-add9-412a-97a9-1b5167d151a3"/>
    <ds:schemaRef ds:uri="4243d5be-521d-4052-81ca-f0f31ea6f2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385BC2-0ED6-4913-B3CC-978E4F28F160}">
  <ds:schemaRefs>
    <ds:schemaRef ds:uri="f6ba49b0-bcda-4796-8236-5b5cc1493ace"/>
    <ds:schemaRef ds:uri="05716746-add9-412a-97a9-1b5167d151a3"/>
    <ds:schemaRef ds:uri="http://purl.org/dc/elements/1.1/"/>
    <ds:schemaRef ds:uri="http://schemas.openxmlformats.org/package/2006/metadata/core-properties"/>
    <ds:schemaRef ds:uri="http://schemas.microsoft.com/office/infopath/2007/PartnerControls"/>
    <ds:schemaRef ds:uri="http://schemas.microsoft.com/office/2006/documentManagement/types"/>
    <ds:schemaRef ds:uri="http://purl.org/dc/terms/"/>
    <ds:schemaRef ds:uri="http://schemas.microsoft.com/office/2006/metadata/properties"/>
    <ds:schemaRef ds:uri="4243d5be-521d-4052-81ca-f0f31ea6f2da"/>
    <ds:schemaRef ds:uri="http://www.w3.org/XML/1998/namespace"/>
    <ds:schemaRef ds:uri="http://purl.org/dc/dcmitype/"/>
  </ds:schemaRefs>
</ds:datastoreItem>
</file>

<file path=docMetadata/LabelInfo.xml><?xml version="1.0" encoding="utf-8"?>
<clbl:labelList xmlns:clbl="http://schemas.microsoft.com/office/2020/mipLabelMetadata">
  <clbl:label id="{4ed8881d-4062-46d6-b0ca-1cc939420954}" enabled="1" method="Privileged" siteId="{deff24bb-2089-4400-8c8e-f71e680378b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BS_Conso 3-5</vt:lpstr>
      <vt:lpstr>PL_3M 6-7</vt:lpstr>
      <vt:lpstr>PL_9M 8-9</vt:lpstr>
      <vt:lpstr>SOCE_Conso 10</vt:lpstr>
      <vt:lpstr>SOCE_Conso 11</vt:lpstr>
      <vt:lpstr>SOCE_Separate 12</vt:lpstr>
      <vt:lpstr>CF 13-15</vt:lpstr>
      <vt:lpstr>Compatibility Report</vt:lpstr>
      <vt:lpstr>'BS_Conso 3-5'!Print_Area</vt:lpstr>
      <vt:lpstr>'CF 13-15'!Print_Area</vt:lpstr>
      <vt:lpstr>'PL_3M 6-7'!Print_Area</vt:lpstr>
      <vt:lpstr>'PL_9M 8-9'!Print_Area</vt:lpstr>
      <vt:lpstr>'SOCE_Conso 10'!Print_Area</vt:lpstr>
      <vt:lpstr>'SOCE_Conso 11'!Print_Area</vt:lpstr>
      <vt:lpstr>'SOCE_Separate 12'!Print_Area</vt:lpstr>
    </vt:vector>
  </TitlesOfParts>
  <Manager/>
  <Company>Deloitte Touche Tohmatsu Services,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Pyenpensuk</dc:creator>
  <cp:keywords/>
  <dc:description/>
  <cp:lastModifiedBy>Natnicha, Chansri</cp:lastModifiedBy>
  <cp:revision/>
  <cp:lastPrinted>2024-11-14T13:21:36Z</cp:lastPrinted>
  <dcterms:created xsi:type="dcterms:W3CDTF">2009-05-01T04:26:10Z</dcterms:created>
  <dcterms:modified xsi:type="dcterms:W3CDTF">2024-11-14T14:07:32Z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ed8881d-4062-46d6-b0ca-1cc939420954_Enabled">
    <vt:lpwstr>true</vt:lpwstr>
  </property>
  <property fmtid="{D5CDD505-2E9C-101B-9397-08002B2CF9AE}" pid="3" name="MSIP_Label_4ed8881d-4062-46d6-b0ca-1cc939420954_SetDate">
    <vt:lpwstr>2022-03-05T09:11:21Z</vt:lpwstr>
  </property>
  <property fmtid="{D5CDD505-2E9C-101B-9397-08002B2CF9AE}" pid="4" name="MSIP_Label_4ed8881d-4062-46d6-b0ca-1cc939420954_Method">
    <vt:lpwstr>Privileged</vt:lpwstr>
  </property>
  <property fmtid="{D5CDD505-2E9C-101B-9397-08002B2CF9AE}" pid="5" name="MSIP_Label_4ed8881d-4062-46d6-b0ca-1cc939420954_Name">
    <vt:lpwstr>Public</vt:lpwstr>
  </property>
  <property fmtid="{D5CDD505-2E9C-101B-9397-08002B2CF9AE}" pid="6" name="MSIP_Label_4ed8881d-4062-46d6-b0ca-1cc939420954_SiteId">
    <vt:lpwstr>deff24bb-2089-4400-8c8e-f71e680378b2</vt:lpwstr>
  </property>
  <property fmtid="{D5CDD505-2E9C-101B-9397-08002B2CF9AE}" pid="7" name="MSIP_Label_4ed8881d-4062-46d6-b0ca-1cc939420954_ActionId">
    <vt:lpwstr>4fffbd6a-eb41-48e2-ab68-c4bb6e2f7743</vt:lpwstr>
  </property>
  <property fmtid="{D5CDD505-2E9C-101B-9397-08002B2CF9AE}" pid="8" name="MSIP_Label_4ed8881d-4062-46d6-b0ca-1cc939420954_ContentBits">
    <vt:lpwstr>0</vt:lpwstr>
  </property>
  <property fmtid="{D5CDD505-2E9C-101B-9397-08002B2CF9AE}" pid="9" name="MediaServiceImageTags">
    <vt:lpwstr/>
  </property>
  <property fmtid="{D5CDD505-2E9C-101B-9397-08002B2CF9AE}" pid="10" name="ContentTypeId">
    <vt:lpwstr>0x010100FC3C573FF70E394A86433F5E112C33AA</vt:lpwstr>
  </property>
</Properties>
</file>