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\Desktop\fns-fs\"/>
    </mc:Choice>
  </mc:AlternateContent>
  <bookViews>
    <workbookView xWindow="-108" yWindow="-108" windowWidth="19416" windowHeight="10416" tabRatio="693" firstSheet="1" activeTab="1"/>
  </bookViews>
  <sheets>
    <sheet name="      " sheetId="1" state="hidden" r:id="rId1"/>
    <sheet name="BS" sheetId="20" r:id="rId2"/>
    <sheet name="income 3 months" sheetId="33" r:id="rId3"/>
    <sheet name="income 9 months" sheetId="34" r:id="rId4"/>
    <sheet name="Consolidated" sheetId="35" r:id="rId5"/>
    <sheet name="Company" sheetId="36" r:id="rId6"/>
    <sheet name="CF" sheetId="37" r:id="rId7"/>
  </sheets>
  <definedNames>
    <definedName name="_GoBack" localSheetId="6">CF!#REF!</definedName>
    <definedName name="AS2DocOpenMode" hidden="1">"AS2DocumentEdit"</definedName>
    <definedName name="_xlnm.Print_Area" localSheetId="1">BS!$A$1:$J$81</definedName>
    <definedName name="_xlnm.Print_Area" localSheetId="6">CF!$A$1:$I$94</definedName>
    <definedName name="_xlnm.Print_Area" localSheetId="5">Company!$A$1:$O$31</definedName>
    <definedName name="_xlnm.Print_Area" localSheetId="4">Consolidated!$A$1:$V$31</definedName>
    <definedName name="_xlnm.Print_Area" localSheetId="2">'income 3 months'!$A$1:$I$62</definedName>
    <definedName name="_xlnm.Print_Area" localSheetId="3">'income 9 months'!$A$1:$I$64</definedName>
    <definedName name="Z_71F08C2D_A392_4E43_8C71_7A0315E603E3_.wvu.PrintArea" localSheetId="4" hidden="1">Consolidated!$A$1:$V$4</definedName>
  </definedNames>
  <calcPr calcId="191029"/>
  <customWorkbookViews>
    <customWorkbookView name="wiamwong - Personal View" guid="{A82D49EB-A25D-4520-9E5A-28478E33FF16}" mergeInterval="0" personalView="1" maximized="1" xWindow="1" yWindow="1" windowWidth="1280" windowHeight="804" tabRatio="693" activeSheetId="6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prasert - Personal View" guid="{88D99024-9974-4C2C-AD31-DE47EDB57561}" mergeInterval="0" personalView="1" maximized="1" windowWidth="1020" windowHeight="569" tabRatio="693" activeSheetId="2"/>
    <customWorkbookView name="SomthawinCharatthany - Personal View" guid="{E2C5A292-1F08-4011-B7CD-B2C1CB9ECC1B}" mergeInterval="0" personalView="1" maximized="1" windowWidth="1020" windowHeight="578" tabRatio="69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4" l="1"/>
  <c r="E63" i="34" l="1"/>
  <c r="D75" i="20" l="1"/>
  <c r="I22" i="34"/>
  <c r="G22" i="34"/>
  <c r="E22" i="34"/>
  <c r="C22" i="34"/>
  <c r="I22" i="33"/>
  <c r="G22" i="33"/>
  <c r="E22" i="33"/>
  <c r="C22" i="33"/>
  <c r="G89" i="37" l="1"/>
  <c r="K26" i="36" l="1"/>
  <c r="R27" i="35"/>
  <c r="R28" i="35" s="1"/>
  <c r="R30" i="35" s="1"/>
  <c r="N27" i="35"/>
  <c r="N28" i="35" s="1"/>
  <c r="N30" i="35" s="1"/>
  <c r="L27" i="35"/>
  <c r="L28" i="35" s="1"/>
  <c r="L30" i="35" s="1"/>
  <c r="D28" i="35"/>
  <c r="D30" i="35" s="1"/>
  <c r="F28" i="35"/>
  <c r="H28" i="35"/>
  <c r="H30" i="35" s="1"/>
  <c r="P28" i="35"/>
  <c r="P30" i="35" s="1"/>
  <c r="T28" i="35"/>
  <c r="T30" i="35" s="1"/>
  <c r="V29" i="35"/>
  <c r="G63" i="34"/>
  <c r="C63" i="34"/>
  <c r="G61" i="33"/>
  <c r="C61" i="33"/>
  <c r="D77" i="20" l="1"/>
  <c r="V27" i="35"/>
  <c r="G83" i="37" l="1"/>
  <c r="C83" i="37"/>
  <c r="I83" i="37"/>
  <c r="E83" i="37"/>
  <c r="I71" i="37" l="1"/>
  <c r="G71" i="37"/>
  <c r="E71" i="37"/>
  <c r="C71" i="37"/>
  <c r="E32" i="37"/>
  <c r="E40" i="37" s="1"/>
  <c r="E45" i="37" s="1"/>
  <c r="C32" i="37"/>
  <c r="C40" i="37" s="1"/>
  <c r="C45" i="37" s="1"/>
  <c r="I32" i="37"/>
  <c r="I40" i="37" s="1"/>
  <c r="I45" i="37" s="1"/>
  <c r="I88" i="37" s="1"/>
  <c r="I90" i="37" s="1"/>
  <c r="O28" i="36"/>
  <c r="M27" i="36"/>
  <c r="G27" i="36"/>
  <c r="G29" i="36" s="1"/>
  <c r="E27" i="36"/>
  <c r="C27" i="36"/>
  <c r="K27" i="36"/>
  <c r="K29" i="36" s="1"/>
  <c r="M20" i="36"/>
  <c r="M23" i="36" s="1"/>
  <c r="M29" i="36" s="1"/>
  <c r="O19" i="36"/>
  <c r="M18" i="36"/>
  <c r="K18" i="36"/>
  <c r="K20" i="36" s="1"/>
  <c r="I18" i="36"/>
  <c r="G18" i="36"/>
  <c r="G20" i="36" s="1"/>
  <c r="E18" i="36"/>
  <c r="E20" i="36" s="1"/>
  <c r="E23" i="36" s="1"/>
  <c r="C18" i="36"/>
  <c r="C20" i="36" s="1"/>
  <c r="C23" i="36" s="1"/>
  <c r="O17" i="36"/>
  <c r="O16" i="36"/>
  <c r="O14" i="36"/>
  <c r="V20" i="35"/>
  <c r="T19" i="35"/>
  <c r="T21" i="35" s="1"/>
  <c r="R19" i="35"/>
  <c r="R21" i="35" s="1"/>
  <c r="P19" i="35"/>
  <c r="P21" i="35" s="1"/>
  <c r="N19" i="35"/>
  <c r="N21" i="35" s="1"/>
  <c r="L19" i="35"/>
  <c r="L21" i="35" s="1"/>
  <c r="J19" i="35"/>
  <c r="J21" i="35" s="1"/>
  <c r="H19" i="35"/>
  <c r="H21" i="35" s="1"/>
  <c r="F19" i="35"/>
  <c r="F21" i="35" s="1"/>
  <c r="F24" i="35" s="1"/>
  <c r="F30" i="35" s="1"/>
  <c r="D19" i="35"/>
  <c r="D21" i="35" s="1"/>
  <c r="V18" i="35"/>
  <c r="V17" i="35"/>
  <c r="V19" i="35" s="1"/>
  <c r="V15" i="35"/>
  <c r="E61" i="33"/>
  <c r="C86" i="37" l="1"/>
  <c r="C88" i="37" s="1"/>
  <c r="C90" i="37" s="1"/>
  <c r="V21" i="35"/>
  <c r="E88" i="37"/>
  <c r="E90" i="37" s="1"/>
  <c r="E29" i="36"/>
  <c r="O18" i="36"/>
  <c r="O20" i="36" s="1"/>
  <c r="O23" i="36"/>
  <c r="C29" i="36"/>
  <c r="O26" i="36"/>
  <c r="I20" i="36"/>
  <c r="V24" i="35"/>
  <c r="I57" i="34" l="1"/>
  <c r="G57" i="34"/>
  <c r="E57" i="34"/>
  <c r="C57" i="34"/>
  <c r="I51" i="34"/>
  <c r="I58" i="34" s="1"/>
  <c r="G51" i="34"/>
  <c r="E51" i="34"/>
  <c r="C51" i="34"/>
  <c r="I17" i="34"/>
  <c r="I24" i="34" s="1"/>
  <c r="E17" i="34"/>
  <c r="C17" i="34"/>
  <c r="I55" i="33"/>
  <c r="E55" i="33"/>
  <c r="C55" i="33"/>
  <c r="G55" i="33"/>
  <c r="E50" i="33"/>
  <c r="C50" i="33"/>
  <c r="I50" i="33"/>
  <c r="G50" i="33"/>
  <c r="I16" i="33"/>
  <c r="G16" i="33"/>
  <c r="E16" i="33"/>
  <c r="C16" i="33"/>
  <c r="I30" i="34" l="1"/>
  <c r="I32" i="34" s="1"/>
  <c r="I34" i="34" s="1"/>
  <c r="I59" i="34" s="1"/>
  <c r="G58" i="34"/>
  <c r="G24" i="34"/>
  <c r="G30" i="34" s="1"/>
  <c r="G32" i="34" s="1"/>
  <c r="I24" i="33"/>
  <c r="I29" i="33" s="1"/>
  <c r="I31" i="33" s="1"/>
  <c r="E56" i="33"/>
  <c r="E24" i="33"/>
  <c r="E29" i="33" s="1"/>
  <c r="E31" i="33" s="1"/>
  <c r="E60" i="33" s="1"/>
  <c r="C58" i="34"/>
  <c r="E58" i="34"/>
  <c r="E24" i="34"/>
  <c r="C24" i="34"/>
  <c r="C30" i="34" s="1"/>
  <c r="C32" i="34" s="1"/>
  <c r="C34" i="34" s="1"/>
  <c r="G56" i="33"/>
  <c r="C56" i="33"/>
  <c r="I56" i="33"/>
  <c r="G24" i="33"/>
  <c r="G29" i="33" s="1"/>
  <c r="G31" i="33" s="1"/>
  <c r="C24" i="33"/>
  <c r="C29" i="33" s="1"/>
  <c r="C31" i="33" s="1"/>
  <c r="I62" i="34" l="1"/>
  <c r="E30" i="34"/>
  <c r="E32" i="34" s="1"/>
  <c r="G34" i="34"/>
  <c r="G62" i="34"/>
  <c r="G33" i="33"/>
  <c r="G57" i="33" s="1"/>
  <c r="G60" i="33"/>
  <c r="J26" i="35"/>
  <c r="C62" i="34"/>
  <c r="C33" i="33"/>
  <c r="C57" i="33" s="1"/>
  <c r="C60" i="33"/>
  <c r="I33" i="33"/>
  <c r="I57" i="33" s="1"/>
  <c r="E33" i="33"/>
  <c r="E57" i="33" s="1"/>
  <c r="J78" i="20"/>
  <c r="H78" i="20"/>
  <c r="F78" i="20"/>
  <c r="J62" i="20"/>
  <c r="H62" i="20"/>
  <c r="F62" i="20"/>
  <c r="D62" i="20"/>
  <c r="J56" i="20"/>
  <c r="H56" i="20"/>
  <c r="F56" i="20"/>
  <c r="D56" i="20"/>
  <c r="J35" i="20"/>
  <c r="H35" i="20"/>
  <c r="F35" i="20"/>
  <c r="D35" i="20"/>
  <c r="J16" i="20"/>
  <c r="J23" i="20" s="1"/>
  <c r="H16" i="20"/>
  <c r="H23" i="20" s="1"/>
  <c r="F16" i="20"/>
  <c r="F23" i="20" s="1"/>
  <c r="D16" i="20"/>
  <c r="D23" i="20" s="1"/>
  <c r="E62" i="34" l="1"/>
  <c r="E34" i="34"/>
  <c r="E59" i="34" s="1"/>
  <c r="I25" i="36"/>
  <c r="I27" i="36" s="1"/>
  <c r="G12" i="37"/>
  <c r="G32" i="37" s="1"/>
  <c r="G40" i="37" s="1"/>
  <c r="G45" i="37" s="1"/>
  <c r="G86" i="37" s="1"/>
  <c r="G88" i="37" s="1"/>
  <c r="G90" i="37" s="1"/>
  <c r="G59" i="34"/>
  <c r="F37" i="20"/>
  <c r="C59" i="34"/>
  <c r="O25" i="36"/>
  <c r="V26" i="35"/>
  <c r="J28" i="35"/>
  <c r="F64" i="20"/>
  <c r="F80" i="20" s="1"/>
  <c r="D64" i="20"/>
  <c r="H64" i="20"/>
  <c r="H80" i="20" s="1"/>
  <c r="J37" i="20"/>
  <c r="J64" i="20"/>
  <c r="J80" i="20" s="1"/>
  <c r="H37" i="20"/>
  <c r="D37" i="20"/>
  <c r="I29" i="36" l="1"/>
  <c r="O27" i="36"/>
  <c r="O29" i="36" s="1"/>
  <c r="J30" i="35"/>
  <c r="D76" i="20" s="1"/>
  <c r="D78" i="20" s="1"/>
  <c r="D80" i="20" s="1"/>
  <c r="D83" i="20" s="1"/>
  <c r="V28" i="35"/>
  <c r="V30" i="35" s="1"/>
</calcChain>
</file>

<file path=xl/comments1.xml><?xml version="1.0" encoding="utf-8"?>
<comments xmlns="http://schemas.openxmlformats.org/spreadsheetml/2006/main">
  <authors>
    <author>Phakchira, Jammeechai</author>
  </authors>
  <commentList>
    <comment ref="G6" authorId="0" shapeId="0">
      <text>
        <r>
          <rPr>
            <sz val="14"/>
            <rFont val="Angsana New"/>
            <family val="1"/>
            <charset val="222"/>
          </rPr>
          <t>ใน Template เอา Retained earning ขึ้นก่อน Other components of shareholders' equity</t>
        </r>
      </text>
    </comment>
  </commentList>
</comments>
</file>

<file path=xl/comments2.xml><?xml version="1.0" encoding="utf-8"?>
<comments xmlns="http://schemas.openxmlformats.org/spreadsheetml/2006/main">
  <authors>
    <author>Phakchira, Jammeechai</author>
  </authors>
  <commentList>
    <comment ref="A15" authorId="0" shapeId="0">
      <text>
        <r>
          <rPr>
            <sz val="9"/>
            <color indexed="81"/>
            <rFont val="Tahoma"/>
            <family val="2"/>
          </rPr>
          <t>ใน template อยู่ต่อจาก Tax expense</t>
        </r>
      </text>
    </comment>
    <comment ref="A24" authorId="0" shapeId="0">
      <text>
        <r>
          <rPr>
            <sz val="9"/>
            <color indexed="81"/>
            <rFont val="Tahoma"/>
            <family val="2"/>
          </rPr>
          <t>Template &gt;&gt; Share of (profit) loss of subsidiaries, joint ventures and associates accounted for using equity method, net of tax</t>
        </r>
      </text>
    </comment>
    <comment ref="A29" authorId="0" shapeId="0">
      <text>
        <r>
          <rPr>
            <sz val="9"/>
            <color indexed="81"/>
            <rFont val="Tahoma"/>
            <family val="2"/>
          </rPr>
          <t>ใน template อยู่ต่อจาก Tax expense</t>
        </r>
      </text>
    </comment>
  </commentList>
</comments>
</file>

<file path=xl/sharedStrings.xml><?xml version="1.0" encoding="utf-8"?>
<sst xmlns="http://schemas.openxmlformats.org/spreadsheetml/2006/main" count="419" uniqueCount="226">
  <si>
    <t>Other current liabilities</t>
  </si>
  <si>
    <t>paid-up</t>
  </si>
  <si>
    <t>share capital</t>
  </si>
  <si>
    <t>Unappropriated</t>
  </si>
  <si>
    <t>Total</t>
  </si>
  <si>
    <t>Service income receivables</t>
  </si>
  <si>
    <t>Other parties</t>
  </si>
  <si>
    <t>Total service income receivables</t>
  </si>
  <si>
    <t>Servicing and administrative expenses</t>
  </si>
  <si>
    <t>Issued and</t>
  </si>
  <si>
    <t xml:space="preserve">Share capital </t>
  </si>
  <si>
    <t>Legal reserve</t>
  </si>
  <si>
    <t xml:space="preserve">Other non-current assets </t>
  </si>
  <si>
    <t>Cash and cash equivalents</t>
  </si>
  <si>
    <t>Related parties</t>
  </si>
  <si>
    <t>Other income</t>
  </si>
  <si>
    <t>Finance costs</t>
  </si>
  <si>
    <t>in an associate</t>
  </si>
  <si>
    <t>Other current assets</t>
  </si>
  <si>
    <t>Interest paid</t>
  </si>
  <si>
    <t>Deferred tax assets</t>
  </si>
  <si>
    <t>Income tax paid</t>
  </si>
  <si>
    <t>of investment</t>
  </si>
  <si>
    <t>Other receivables</t>
  </si>
  <si>
    <t>Total comprehensive income (loss) for the period</t>
  </si>
  <si>
    <t>Retained earnings</t>
  </si>
  <si>
    <t>Note</t>
  </si>
  <si>
    <t>Investment in subsidiaries</t>
  </si>
  <si>
    <t>Goodwill</t>
  </si>
  <si>
    <t>Interest received</t>
  </si>
  <si>
    <t>Interest income</t>
  </si>
  <si>
    <t>Short-term loans and advance to related parties</t>
  </si>
  <si>
    <t>Other non-current financial assets</t>
  </si>
  <si>
    <t>Right-of-use assets</t>
  </si>
  <si>
    <t>Current portion of lease liabilities</t>
  </si>
  <si>
    <t>Lease liabilities</t>
  </si>
  <si>
    <t xml:space="preserve">Share of other </t>
  </si>
  <si>
    <t>Current portion of long-term debentures</t>
  </si>
  <si>
    <t>Other intangible assets other than goodwill</t>
  </si>
  <si>
    <t>Financial assets</t>
  </si>
  <si>
    <t>Other non-current assets</t>
  </si>
  <si>
    <t>Other current financial assets</t>
  </si>
  <si>
    <t>Income tax payable</t>
  </si>
  <si>
    <t>Equity</t>
  </si>
  <si>
    <t>Dividend paid</t>
  </si>
  <si>
    <t>equity method</t>
  </si>
  <si>
    <t>financial statements</t>
  </si>
  <si>
    <t>Actuarial loss</t>
  </si>
  <si>
    <t>Exchange differences on translating financial statements</t>
  </si>
  <si>
    <t>FNS Holdings Public Company Limited and its Subsidiaries</t>
  </si>
  <si>
    <t>(formerly Finansa Public Company Limited)</t>
  </si>
  <si>
    <t>Statement of financial position</t>
  </si>
  <si>
    <t>Consolidated</t>
  </si>
  <si>
    <t>Separate</t>
  </si>
  <si>
    <t>31 December</t>
  </si>
  <si>
    <t>(Unaudited)</t>
  </si>
  <si>
    <t>(in thousand Baht)</t>
  </si>
  <si>
    <t>Assets</t>
  </si>
  <si>
    <t>30 September</t>
  </si>
  <si>
    <t>Current assets</t>
  </si>
  <si>
    <t>Total current assets</t>
  </si>
  <si>
    <t>Non-current assets</t>
  </si>
  <si>
    <t xml:space="preserve"> </t>
  </si>
  <si>
    <t>3</t>
  </si>
  <si>
    <t>Loans to others</t>
  </si>
  <si>
    <t>4</t>
  </si>
  <si>
    <t>Digital tokens</t>
  </si>
  <si>
    <t>5</t>
  </si>
  <si>
    <t>Investment in associates and joint venture</t>
  </si>
  <si>
    <t>6</t>
  </si>
  <si>
    <t>Building and equipment</t>
  </si>
  <si>
    <t>Total non-current assets</t>
  </si>
  <si>
    <t>Total assets</t>
  </si>
  <si>
    <t>Liabilities and equity</t>
  </si>
  <si>
    <t>Current liabilities</t>
  </si>
  <si>
    <t>Short-term debentures</t>
  </si>
  <si>
    <t>Short-term loans from related parties</t>
  </si>
  <si>
    <t>Total current liabilities</t>
  </si>
  <si>
    <t>Non-current liabilities</t>
  </si>
  <si>
    <t>Long-term debentures</t>
  </si>
  <si>
    <t>Non-current provisions for employee benefits</t>
  </si>
  <si>
    <t>Total non-current liabilities</t>
  </si>
  <si>
    <t>Total liabilities</t>
  </si>
  <si>
    <t xml:space="preserve">   Authorised share capital</t>
  </si>
  <si>
    <t xml:space="preserve">    (345,855,440 ordinary shares, par value at Baht 5 per share)</t>
  </si>
  <si>
    <t xml:space="preserve">   Issued and paid-up share capital</t>
  </si>
  <si>
    <t>Share premium on ordinary shares</t>
  </si>
  <si>
    <t>Other components of equity</t>
  </si>
  <si>
    <t>Total equity</t>
  </si>
  <si>
    <t>Total liabilities and equity</t>
  </si>
  <si>
    <t>Statement of comprehensive income (Unaudited)</t>
  </si>
  <si>
    <t>financial statemetns</t>
  </si>
  <si>
    <t>Three-month period ended</t>
  </si>
  <si>
    <t>(Restated)</t>
  </si>
  <si>
    <t xml:space="preserve">Expenses </t>
  </si>
  <si>
    <t>Total expenses</t>
  </si>
  <si>
    <t>Profit (loss) before income tax expense</t>
  </si>
  <si>
    <t>Income tax expense</t>
  </si>
  <si>
    <t>Other comprehensive income (loss)</t>
  </si>
  <si>
    <t>Nine-month period ended</t>
  </si>
  <si>
    <t xml:space="preserve">   using equity method</t>
  </si>
  <si>
    <t>Consolidated financial statemetns</t>
  </si>
  <si>
    <t>Statement of changes in equity (Unaudited)</t>
  </si>
  <si>
    <t>Balance at 1 January 2021</t>
  </si>
  <si>
    <t>Balance at 30 September 2021</t>
  </si>
  <si>
    <t>Nine-month period ended 30 September 2022</t>
  </si>
  <si>
    <t>Nine-month period ended 30 September 2021</t>
  </si>
  <si>
    <t>Balance at 30 September 2022</t>
  </si>
  <si>
    <t>Separate financial statemetns</t>
  </si>
  <si>
    <t>Balance at 1 January 2022</t>
  </si>
  <si>
    <t>Statement of cash flows (Unaudited)</t>
  </si>
  <si>
    <t>Cash flows from operating activities</t>
  </si>
  <si>
    <t>Cash flows from investing activities</t>
  </si>
  <si>
    <t>Cash flows from financing activities</t>
  </si>
  <si>
    <t>Revenue from investment, advisory and management business</t>
  </si>
  <si>
    <t>Gain on disposal of investment in subsidiary</t>
  </si>
  <si>
    <t>Investment, advisory and management business expenses</t>
  </si>
  <si>
    <t xml:space="preserve">(Loss) profit from operating activities </t>
  </si>
  <si>
    <t>Reversal of expected credit loss</t>
  </si>
  <si>
    <t>Share of (loss) profit of associates and joint venture accounted for</t>
  </si>
  <si>
    <t>using equity method</t>
  </si>
  <si>
    <t>Gain on disposal of building and equipment</t>
  </si>
  <si>
    <t>Profit (loss) for the period from continuing operations</t>
  </si>
  <si>
    <t>(Loss) profit for the period from discontinued operation, net of tax</t>
  </si>
  <si>
    <t>Profit (loss) for the period</t>
  </si>
  <si>
    <t>Items that will be reclassified subsequently to profit or loss</t>
  </si>
  <si>
    <t>(Loss) gain on measurement of financial assets</t>
  </si>
  <si>
    <t>Total items that will be reclassified subsequently to profit or loss</t>
  </si>
  <si>
    <t>Items that will not be reclassified to profit or loss</t>
  </si>
  <si>
    <t>accounted for using equity method</t>
  </si>
  <si>
    <t>Total items that will not be reclassified to profit or loss</t>
  </si>
  <si>
    <t>Other comprehensive income (loss) for the period, net of tax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</si>
  <si>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</si>
  <si>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Basic earnings (loss) per share from continuing operation</t>
  </si>
  <si>
    <t>Basic (loss) earnings per share from discontinued operation</t>
  </si>
  <si>
    <t>Expenses</t>
  </si>
  <si>
    <t>Basic earnings per share from discontinued operation</t>
  </si>
  <si>
    <t>Ordinary shares (shares)</t>
  </si>
  <si>
    <t>(Loss) gain on</t>
  </si>
  <si>
    <t>comprehensive</t>
  </si>
  <si>
    <t xml:space="preserve">Unrealised gain </t>
  </si>
  <si>
    <t>loss of</t>
  </si>
  <si>
    <t>fair value through</t>
  </si>
  <si>
    <t>Actuarial (loss) gian</t>
  </si>
  <si>
    <t xml:space="preserve">on dilution </t>
  </si>
  <si>
    <t xml:space="preserve">Exchange differences </t>
  </si>
  <si>
    <t>associates and</t>
  </si>
  <si>
    <t>Share premium</t>
  </si>
  <si>
    <t>other comprehensive</t>
  </si>
  <si>
    <t>on defined</t>
  </si>
  <si>
    <t xml:space="preserve">on translating </t>
  </si>
  <si>
    <t>joint venture using</t>
  </si>
  <si>
    <t xml:space="preserve">on ordinary shares </t>
  </si>
  <si>
    <t xml:space="preserve"> income</t>
  </si>
  <si>
    <t xml:space="preserve"> benefit plan</t>
  </si>
  <si>
    <t>equity</t>
  </si>
  <si>
    <t>Comprehensive income (loss) for the period</t>
  </si>
  <si>
    <t xml:space="preserve">   Other comprehensive income (loss)</t>
  </si>
  <si>
    <t>Gain (loss) on</t>
  </si>
  <si>
    <t xml:space="preserve"> other comprehensive</t>
  </si>
  <si>
    <t xml:space="preserve">   Loss for the period</t>
  </si>
  <si>
    <t>Adjustments to reconcile profit (loss) to cash receipts (payments)</t>
  </si>
  <si>
    <t>Income tax</t>
  </si>
  <si>
    <t>Depreciation and amortisation</t>
  </si>
  <si>
    <t>Amortisation of discounts on investment in debt instruments</t>
  </si>
  <si>
    <t>Amortisation of discounts paid on bills of exchange</t>
  </si>
  <si>
    <t>Loss on exchange rate</t>
  </si>
  <si>
    <t>Share of loss (profit) of associates and joint venture accounted for</t>
  </si>
  <si>
    <t>Loss on write-off of building and equipment</t>
  </si>
  <si>
    <t>Loss on write-off of intangible assets</t>
  </si>
  <si>
    <t>Loss (gain) on disposal of discontinued operation, net of tax</t>
  </si>
  <si>
    <t>Dividend income</t>
  </si>
  <si>
    <t>Changes in operating assets and liabilities</t>
  </si>
  <si>
    <t>Income tax received</t>
  </si>
  <si>
    <t>Proceeds from repayment of short-term loans to related parties</t>
  </si>
  <si>
    <t>Acquisition of short-term loans and advance to related parties</t>
  </si>
  <si>
    <t>Proceeds from disposal of digital tokens</t>
  </si>
  <si>
    <t>Acquisition of investment in other non-current financial assets</t>
  </si>
  <si>
    <t>Proceeds from share capital reduction of a subsidiary</t>
  </si>
  <si>
    <t>Proceeds from distribution of investment</t>
  </si>
  <si>
    <t>Acquisition of investment in associates</t>
  </si>
  <si>
    <t>Proceeds from disposal of discontinued operation, net of cash disposed of</t>
  </si>
  <si>
    <t>Proceeds from disposal of building and equipment</t>
  </si>
  <si>
    <t>Acquisition of equipment and intangible assets</t>
  </si>
  <si>
    <t>Dividend received</t>
  </si>
  <si>
    <t xml:space="preserve">Net cash from (used in) investing activities  </t>
  </si>
  <si>
    <t>Proceeds from bill of exchange</t>
  </si>
  <si>
    <t>Repayment of short-term loans from related parties</t>
  </si>
  <si>
    <t>Proceeds from short-term loans from related parties</t>
  </si>
  <si>
    <t>Repayment of long-term debentures</t>
  </si>
  <si>
    <t>Payment of lease liabilities</t>
  </si>
  <si>
    <t xml:space="preserve">Cash and cash equivalents at 1 January  </t>
  </si>
  <si>
    <t>Non-cash transactions</t>
  </si>
  <si>
    <t>Payable for acquisition of equipment and intangible assets</t>
  </si>
  <si>
    <t xml:space="preserve">Cash and cash equivalents at 30 September  </t>
  </si>
  <si>
    <t>Proceeds from long-term debentures</t>
  </si>
  <si>
    <t>Repayment of bill of exchange</t>
  </si>
  <si>
    <t xml:space="preserve">   Other comprehensive income</t>
  </si>
  <si>
    <t>7.2, 11</t>
  </si>
  <si>
    <t>Profit for the period from discontinued operation, net of tax</t>
  </si>
  <si>
    <t>Share of profit of associates and joint venture accounted for</t>
  </si>
  <si>
    <t>Actuarial gain on defined benefit plan</t>
  </si>
  <si>
    <t xml:space="preserve">   Profit for the period</t>
  </si>
  <si>
    <t xml:space="preserve">   Other comprehensive loss</t>
  </si>
  <si>
    <t>Repayment of short-term debentures</t>
  </si>
  <si>
    <t>Loss on unrealised exchange rate</t>
  </si>
  <si>
    <t>Share of other comprehensive income (loss) of associates and joint venture</t>
  </si>
  <si>
    <t>Basic (loss) earnings per share from continuing operation</t>
  </si>
  <si>
    <t xml:space="preserve">   Appropriated </t>
  </si>
  <si>
    <t xml:space="preserve">   Unappropriated</t>
  </si>
  <si>
    <t>Income</t>
  </si>
  <si>
    <t xml:space="preserve">(Loss) profit before income tax expense </t>
  </si>
  <si>
    <t>Total income</t>
  </si>
  <si>
    <t xml:space="preserve">Net cash from operating activities </t>
  </si>
  <si>
    <t xml:space="preserve">Net cash (used in) from financing activities  </t>
  </si>
  <si>
    <t>Net increase in cash and cash equivalents</t>
  </si>
  <si>
    <t>Net increase in cash and cash equivalents, before effect of</t>
  </si>
  <si>
    <t xml:space="preserve">   exchange rate changes</t>
  </si>
  <si>
    <t>(Loss) profit for the period from continuing operations</t>
  </si>
  <si>
    <t>(Loss) profit for the period</t>
  </si>
  <si>
    <t>Proceeds from disposal of investment in other non-current financial assets</t>
  </si>
  <si>
    <t>Net gain on invesments measured at fair value through profit or loss</t>
  </si>
  <si>
    <t>investments measured at</t>
  </si>
  <si>
    <t>Net cash generated from operation</t>
  </si>
  <si>
    <t>Net loss on invesments measured at fair value through profit or loss</t>
  </si>
  <si>
    <t xml:space="preserve">      Legal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</si>
</sst>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* #,##0_);_(* \(#,##0\);_(* &quot;-&quot;_);_(@_)"/>
    <numFmt numFmtId="165" formatCode="_(* #,##0.00_);_(* \(#,##0.00\);_(* &quot;-&quot;??_);_(@_)"/>
    <numFmt numFmtId="166" formatCode="#,##0.00\ ;\(#,##0.00\)"/>
    <numFmt numFmtId="167" formatCode="#,##0;\(#,##0\)"/>
    <numFmt numFmtId="168" formatCode="\$#,##0.00;\(\$#,##0.00\)"/>
    <numFmt numFmtId="169" formatCode="\$#,##0;\(\$#,##0\)"/>
    <numFmt numFmtId="170" formatCode="\-"/>
    <numFmt numFmtId="171" formatCode="_(* #,##0_);_(* \(#,##0\);_(* &quot;-&quot;??_);_(@_)"/>
    <numFmt numFmtId="172" formatCode="_(* #,##0_);_(* \(#,##0\);_(* &quot;-&quot;????_);_(@_)"/>
    <numFmt numFmtId="173" formatCode="_(* #,##0_);_(* \(#,##0\);_(* &quot;-&quot;?????_);_(@_)"/>
    <numFmt numFmtId="174" formatCode="* #,##0_);* \(#,##0\);&quot;-&quot;??_);@"/>
    <numFmt numFmtId="175" formatCode="_ * #,##0.00_ ;_ * \-#,##0.00_ ;_ * &quot;-&quot;??_ ;_ @_ "/>
    <numFmt numFmtId="176" formatCode="* \(#,##0\);* #,##0_);&quot;-&quot;??_);@"/>
    <numFmt numFmtId="177" formatCode="_(* #,##0_);_(* \(#,##0\);_(* &quot;-&quot;???_);_(@_)"/>
    <numFmt numFmtId="178" formatCode="#,##0\ ;\(#,##0\)"/>
    <numFmt numFmtId="179" formatCode="_(* #,##0.000_);_(* \(#,##0.000\);_(* &quot;-&quot;???_);_(@_)"/>
    <numFmt numFmtId="180" formatCode="0.0%"/>
    <numFmt numFmtId="181" formatCode="_(* #,##0.0000_);_(* \(#,##0.0000\);_(* &quot;-&quot;????_);_(@_)"/>
  </numFmts>
  <fonts count="40">
    <font>
      <sz val="14"/>
      <name val="Angsana New"/>
      <family val="1"/>
      <charset val="222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sz val="11"/>
      <name val="Angsana New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b/>
      <sz val="13"/>
      <name val="Times New Roman"/>
      <family val="1"/>
    </font>
    <font>
      <u/>
      <sz val="11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i/>
      <sz val="13"/>
      <name val="Times New Roman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9.5"/>
      <color rgb="FF00338D"/>
      <name val="Arial"/>
      <family val="2"/>
    </font>
    <font>
      <sz val="9.5"/>
      <color rgb="FF00338D"/>
      <name val="Arial"/>
      <family val="2"/>
    </font>
    <font>
      <u/>
      <sz val="9.5"/>
      <color rgb="FF00338D"/>
      <name val="Arial"/>
      <family val="2"/>
    </font>
    <font>
      <b/>
      <i/>
      <sz val="12"/>
      <name val="Times New Roman"/>
      <family val="1"/>
    </font>
    <font>
      <i/>
      <sz val="8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2"/>
      <name val="Angsana New"/>
      <family val="1"/>
    </font>
    <font>
      <sz val="10"/>
      <name val="Angsana New"/>
      <family val="1"/>
    </font>
    <font>
      <sz val="9"/>
      <color indexed="81"/>
      <name val="Tahoma"/>
      <family val="2"/>
    </font>
    <font>
      <i/>
      <sz val="11"/>
      <color theme="1"/>
      <name val="Times New Roman"/>
      <family val="1"/>
    </font>
    <font>
      <sz val="11"/>
      <color rgb="FF20212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6">
    <xf numFmtId="0" fontId="0" fillId="0" borderId="0"/>
    <xf numFmtId="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75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2" fillId="0" borderId="0"/>
    <xf numFmtId="176" fontId="2" fillId="0" borderId="0" applyFill="0" applyBorder="0" applyProtection="0"/>
    <xf numFmtId="176" fontId="2" fillId="0" borderId="1" applyFill="0" applyProtection="0"/>
    <xf numFmtId="176" fontId="2" fillId="0" borderId="2" applyFill="0" applyProtection="0"/>
    <xf numFmtId="168" fontId="2" fillId="0" borderId="0"/>
    <xf numFmtId="174" fontId="2" fillId="0" borderId="0" applyFill="0" applyBorder="0" applyProtection="0"/>
    <xf numFmtId="174" fontId="2" fillId="0" borderId="1" applyFill="0" applyProtection="0"/>
    <xf numFmtId="174" fontId="2" fillId="0" borderId="2" applyFill="0" applyProtection="0"/>
    <xf numFmtId="169" fontId="2" fillId="0" borderId="0"/>
    <xf numFmtId="37" fontId="9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3" fillId="0" borderId="0"/>
    <xf numFmtId="9" fontId="6" fillId="0" borderId="0" applyFont="0" applyFill="0" applyBorder="0" applyAlignment="0" applyProtection="0"/>
  </cellStyleXfs>
  <cellXfs count="304">
    <xf numFmtId="0" fontId="0" fillId="0" borderId="0" xfId="0"/>
    <xf numFmtId="171" fontId="2" fillId="0" borderId="0" xfId="1" applyNumberFormat="1" applyFont="1" applyFill="1" applyBorder="1" applyAlignment="1">
      <alignment horizontal="right" vertical="center"/>
    </xf>
    <xf numFmtId="3" fontId="10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3" fontId="13" fillId="0" borderId="0" xfId="1" applyNumberFormat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172" fontId="13" fillId="0" borderId="0" xfId="1" applyNumberFormat="1" applyFont="1" applyFill="1" applyAlignment="1">
      <alignment horizontal="center" vertical="center"/>
    </xf>
    <xf numFmtId="172" fontId="13" fillId="0" borderId="0" xfId="1" applyNumberFormat="1" applyFont="1" applyFill="1" applyBorder="1" applyAlignment="1">
      <alignment horizontal="right" vertical="center"/>
    </xf>
    <xf numFmtId="172" fontId="13" fillId="0" borderId="0" xfId="1" applyNumberFormat="1" applyFont="1" applyFill="1" applyAlignment="1">
      <alignment horizontal="right" vertical="center"/>
    </xf>
    <xf numFmtId="171" fontId="16" fillId="0" borderId="0" xfId="2" applyNumberFormat="1" applyFont="1" applyFill="1" applyAlignment="1">
      <alignment horizontal="center" vertical="center"/>
    </xf>
    <xf numFmtId="0" fontId="16" fillId="0" borderId="0" xfId="22" applyFont="1" applyFill="1" applyAlignment="1">
      <alignment vertical="center"/>
    </xf>
    <xf numFmtId="171" fontId="16" fillId="0" borderId="0" xfId="2" applyNumberFormat="1" applyFont="1" applyFill="1" applyAlignment="1">
      <alignment vertical="center"/>
    </xf>
    <xf numFmtId="0" fontId="12" fillId="0" borderId="0" xfId="0" applyFont="1" applyAlignment="1">
      <alignment horizontal="left" vertical="center" indent="2"/>
    </xf>
    <xf numFmtId="0" fontId="13" fillId="0" borderId="0" xfId="0" applyFont="1" applyAlignment="1">
      <alignment horizontal="center"/>
    </xf>
    <xf numFmtId="37" fontId="13" fillId="0" borderId="0" xfId="1" applyNumberFormat="1" applyFont="1" applyFill="1" applyBorder="1" applyAlignment="1">
      <alignment horizontal="right" vertical="center"/>
    </xf>
    <xf numFmtId="49" fontId="1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1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8" fillId="0" borderId="0" xfId="0" applyFont="1" applyAlignment="1">
      <alignment horizontal="center"/>
    </xf>
    <xf numFmtId="0" fontId="13" fillId="0" borderId="0" xfId="1" applyNumberFormat="1" applyFont="1" applyFill="1" applyBorder="1" applyAlignment="1">
      <alignment horizontal="justify"/>
    </xf>
    <xf numFmtId="0" fontId="15" fillId="0" borderId="0" xfId="1" applyNumberFormat="1" applyFont="1" applyFill="1" applyBorder="1" applyAlignment="1">
      <alignment horizontal="justify"/>
    </xf>
    <xf numFmtId="171" fontId="13" fillId="0" borderId="0" xfId="1" applyNumberFormat="1" applyFont="1" applyAlignment="1">
      <alignment horizontal="center"/>
    </xf>
    <xf numFmtId="0" fontId="13" fillId="0" borderId="0" xfId="0" applyFont="1" applyAlignment="1">
      <alignment horizontal="left" indent="1"/>
    </xf>
    <xf numFmtId="171" fontId="13" fillId="0" borderId="3" xfId="1" applyNumberFormat="1" applyFont="1" applyBorder="1" applyAlignment="1">
      <alignment horizontal="center"/>
    </xf>
    <xf numFmtId="171" fontId="13" fillId="0" borderId="4" xfId="0" applyNumberFormat="1" applyFont="1" applyBorder="1"/>
    <xf numFmtId="171" fontId="13" fillId="0" borderId="0" xfId="0" applyNumberFormat="1" applyFont="1" applyAlignment="1">
      <alignment horizontal="right"/>
    </xf>
    <xf numFmtId="171" fontId="13" fillId="0" borderId="4" xfId="0" applyNumberFormat="1" applyFont="1" applyBorder="1" applyAlignment="1">
      <alignment horizontal="right"/>
    </xf>
    <xf numFmtId="171" fontId="15" fillId="0" borderId="0" xfId="1" applyNumberFormat="1" applyFont="1" applyFill="1" applyAlignment="1">
      <alignment horizontal="right"/>
    </xf>
    <xf numFmtId="171" fontId="13" fillId="0" borderId="0" xfId="1" applyNumberFormat="1" applyFont="1" applyFill="1" applyAlignment="1">
      <alignment horizontal="right"/>
    </xf>
    <xf numFmtId="171" fontId="13" fillId="0" borderId="0" xfId="1" applyNumberFormat="1" applyFont="1" applyFill="1" applyBorder="1" applyAlignment="1">
      <alignment horizontal="right"/>
    </xf>
    <xf numFmtId="171" fontId="15" fillId="0" borderId="0" xfId="1" applyNumberFormat="1" applyFont="1" applyFill="1" applyBorder="1" applyAlignment="1">
      <alignment horizontal="right"/>
    </xf>
    <xf numFmtId="171" fontId="13" fillId="0" borderId="0" xfId="1" applyNumberFormat="1" applyFont="1" applyFill="1" applyAlignment="1">
      <alignment horizontal="center"/>
    </xf>
    <xf numFmtId="171" fontId="13" fillId="0" borderId="3" xfId="1" applyNumberFormat="1" applyFont="1" applyFill="1" applyBorder="1" applyAlignment="1">
      <alignment horizontal="right"/>
    </xf>
    <xf numFmtId="171" fontId="15" fillId="0" borderId="3" xfId="1" applyNumberFormat="1" applyFont="1" applyFill="1" applyBorder="1" applyAlignment="1">
      <alignment horizontal="right"/>
    </xf>
    <xf numFmtId="171" fontId="12" fillId="0" borderId="4" xfId="0" applyNumberFormat="1" applyFont="1" applyBorder="1"/>
    <xf numFmtId="171" fontId="12" fillId="0" borderId="0" xfId="0" applyNumberFormat="1" applyFont="1" applyAlignment="1">
      <alignment horizontal="right"/>
    </xf>
    <xf numFmtId="171" fontId="12" fillId="0" borderId="4" xfId="0" applyNumberFormat="1" applyFont="1" applyBorder="1" applyAlignment="1">
      <alignment horizontal="right"/>
    </xf>
    <xf numFmtId="171" fontId="15" fillId="0" borderId="0" xfId="0" applyNumberFormat="1" applyFont="1" applyAlignment="1">
      <alignment horizontal="right"/>
    </xf>
    <xf numFmtId="171" fontId="13" fillId="0" borderId="3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"/>
    </xf>
    <xf numFmtId="171" fontId="12" fillId="0" borderId="3" xfId="1" applyNumberFormat="1" applyFont="1" applyFill="1" applyBorder="1" applyAlignment="1">
      <alignment horizontal="right"/>
    </xf>
    <xf numFmtId="171" fontId="12" fillId="0" borderId="0" xfId="1" applyNumberFormat="1" applyFont="1" applyFill="1" applyBorder="1" applyAlignment="1">
      <alignment horizontal="right"/>
    </xf>
    <xf numFmtId="171" fontId="12" fillId="0" borderId="5" xfId="0" applyNumberFormat="1" applyFont="1" applyBorder="1"/>
    <xf numFmtId="171" fontId="12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 vertical="center"/>
    </xf>
    <xf numFmtId="165" fontId="12" fillId="0" borderId="0" xfId="0" applyNumberFormat="1" applyFont="1"/>
    <xf numFmtId="165" fontId="13" fillId="0" borderId="0" xfId="0" applyNumberFormat="1" applyFont="1"/>
    <xf numFmtId="165" fontId="13" fillId="0" borderId="0" xfId="0" applyNumberFormat="1" applyFont="1" applyAlignment="1">
      <alignment horizontal="center"/>
    </xf>
    <xf numFmtId="171" fontId="13" fillId="0" borderId="0" xfId="1" applyNumberFormat="1" applyFont="1"/>
    <xf numFmtId="171" fontId="12" fillId="0" borderId="0" xfId="1" applyNumberFormat="1" applyFont="1" applyAlignment="1">
      <alignment horizontal="right"/>
    </xf>
    <xf numFmtId="171" fontId="13" fillId="0" borderId="0" xfId="0" applyNumberFormat="1" applyFont="1"/>
    <xf numFmtId="171" fontId="12" fillId="0" borderId="4" xfId="1" applyNumberFormat="1" applyFont="1" applyFill="1" applyBorder="1" applyAlignment="1">
      <alignment horizontal="right"/>
    </xf>
    <xf numFmtId="171" fontId="12" fillId="0" borderId="0" xfId="1" applyNumberFormat="1" applyFont="1" applyFill="1" applyAlignment="1">
      <alignment horizontal="right"/>
    </xf>
    <xf numFmtId="171" fontId="12" fillId="0" borderId="3" xfId="0" applyNumberFormat="1" applyFont="1" applyBorder="1"/>
    <xf numFmtId="171" fontId="13" fillId="0" borderId="5" xfId="1" applyNumberFormat="1" applyFont="1" applyFill="1" applyBorder="1" applyAlignment="1">
      <alignment horizontal="right"/>
    </xf>
    <xf numFmtId="171" fontId="12" fillId="0" borderId="5" xfId="1" applyNumberFormat="1" applyFont="1" applyFill="1" applyBorder="1" applyAlignment="1">
      <alignment horizontal="right"/>
    </xf>
    <xf numFmtId="0" fontId="17" fillId="0" borderId="0" xfId="0" applyFont="1" applyAlignment="1"/>
    <xf numFmtId="49" fontId="20" fillId="0" borderId="0" xfId="0" applyNumberFormat="1" applyFont="1" applyAlignment="1">
      <alignment horizontal="center"/>
    </xf>
    <xf numFmtId="0" fontId="10" fillId="0" borderId="0" xfId="0" applyFont="1" applyAlignment="1"/>
    <xf numFmtId="0" fontId="13" fillId="0" borderId="0" xfId="0" applyFont="1" applyAlignment="1"/>
    <xf numFmtId="165" fontId="13" fillId="0" borderId="0" xfId="0" applyNumberFormat="1" applyFont="1" applyAlignment="1">
      <alignment horizontal="justify"/>
    </xf>
    <xf numFmtId="0" fontId="7" fillId="0" borderId="0" xfId="0" applyFont="1" applyAlignment="1">
      <alignment horizontal="justify" vertical="center"/>
    </xf>
    <xf numFmtId="0" fontId="12" fillId="0" borderId="0" xfId="43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43" applyFont="1"/>
    <xf numFmtId="167" fontId="13" fillId="0" borderId="0" xfId="0" applyNumberFormat="1" applyFont="1" applyAlignment="1">
      <alignment horizontal="left" vertical="center"/>
    </xf>
    <xf numFmtId="0" fontId="19" fillId="0" borderId="0" xfId="0" applyFont="1"/>
    <xf numFmtId="170" fontId="13" fillId="0" borderId="0" xfId="1" applyNumberFormat="1" applyFont="1" applyFill="1" applyAlignment="1">
      <alignment horizontal="center"/>
    </xf>
    <xf numFmtId="171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Font="1"/>
    <xf numFmtId="37" fontId="12" fillId="0" borderId="0" xfId="0" applyNumberFormat="1" applyFont="1" applyAlignment="1">
      <alignment horizontal="right"/>
    </xf>
    <xf numFmtId="37" fontId="13" fillId="0" borderId="0" xfId="0" applyNumberFormat="1" applyFont="1" applyAlignment="1">
      <alignment horizontal="right"/>
    </xf>
    <xf numFmtId="170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Alignment="1">
      <alignment horizontal="right"/>
    </xf>
    <xf numFmtId="171" fontId="12" fillId="0" borderId="2" xfId="0" applyNumberFormat="1" applyFont="1" applyBorder="1" applyAlignment="1">
      <alignment horizontal="right"/>
    </xf>
    <xf numFmtId="170" fontId="12" fillId="0" borderId="0" xfId="1" applyNumberFormat="1" applyFont="1" applyFill="1" applyAlignment="1">
      <alignment horizontal="center"/>
    </xf>
    <xf numFmtId="0" fontId="19" fillId="0" borderId="0" xfId="0" applyFont="1" applyAlignment="1">
      <alignment horizontal="left"/>
    </xf>
    <xf numFmtId="0" fontId="21" fillId="0" borderId="0" xfId="0" applyFont="1" applyAlignment="1"/>
    <xf numFmtId="171" fontId="13" fillId="0" borderId="3" xfId="1" applyNumberFormat="1" applyFont="1" applyFill="1" applyBorder="1" applyAlignment="1">
      <alignment horizontal="center"/>
    </xf>
    <xf numFmtId="165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38" fontId="13" fillId="0" borderId="0" xfId="0" applyNumberFormat="1" applyFont="1" applyAlignment="1">
      <alignment horizontal="center"/>
    </xf>
    <xf numFmtId="0" fontId="17" fillId="0" borderId="0" xfId="0" applyFont="1"/>
    <xf numFmtId="37" fontId="13" fillId="0" borderId="0" xfId="10" applyNumberFormat="1" applyFont="1" applyFill="1" applyBorder="1" applyAlignment="1"/>
    <xf numFmtId="0" fontId="21" fillId="0" borderId="0" xfId="0" applyFont="1"/>
    <xf numFmtId="0" fontId="19" fillId="0" borderId="0" xfId="23" applyFont="1"/>
    <xf numFmtId="171" fontId="13" fillId="0" borderId="0" xfId="41" applyNumberFormat="1" applyFont="1" applyAlignment="1">
      <alignment horizontal="right"/>
    </xf>
    <xf numFmtId="0" fontId="10" fillId="0" borderId="0" xfId="0" applyFont="1"/>
    <xf numFmtId="0" fontId="17" fillId="0" borderId="0" xfId="0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166" fontId="13" fillId="0" borderId="0" xfId="0" applyNumberFormat="1" applyFont="1"/>
    <xf numFmtId="178" fontId="13" fillId="0" borderId="0" xfId="0" applyNumberFormat="1" applyFont="1"/>
    <xf numFmtId="179" fontId="12" fillId="0" borderId="0" xfId="1" applyNumberFormat="1" applyFont="1" applyFill="1" applyAlignment="1">
      <alignment horizontal="center"/>
    </xf>
    <xf numFmtId="177" fontId="12" fillId="0" borderId="4" xfId="1" applyNumberFormat="1" applyFont="1" applyFill="1" applyBorder="1" applyAlignment="1">
      <alignment horizontal="center"/>
    </xf>
    <xf numFmtId="171" fontId="12" fillId="0" borderId="0" xfId="0" applyNumberFormat="1" applyFont="1"/>
    <xf numFmtId="171" fontId="12" fillId="0" borderId="1" xfId="0" applyNumberFormat="1" applyFont="1" applyBorder="1"/>
    <xf numFmtId="177" fontId="12" fillId="0" borderId="0" xfId="1" applyNumberFormat="1" applyFont="1" applyFill="1" applyAlignment="1">
      <alignment horizontal="center"/>
    </xf>
    <xf numFmtId="177" fontId="12" fillId="0" borderId="1" xfId="1" applyNumberFormat="1" applyFont="1" applyFill="1" applyBorder="1" applyAlignment="1">
      <alignment horizontal="center"/>
    </xf>
    <xf numFmtId="177" fontId="13" fillId="0" borderId="0" xfId="0" applyNumberFormat="1" applyFont="1"/>
    <xf numFmtId="171" fontId="13" fillId="0" borderId="0" xfId="1" applyNumberFormat="1" applyFont="1" applyFill="1" applyBorder="1" applyAlignment="1"/>
    <xf numFmtId="179" fontId="12" fillId="0" borderId="3" xfId="1" applyNumberFormat="1" applyFont="1" applyFill="1" applyBorder="1" applyAlignment="1">
      <alignment horizontal="center"/>
    </xf>
    <xf numFmtId="49" fontId="25" fillId="0" borderId="0" xfId="0" applyNumberFormat="1" applyFont="1" applyAlignment="1">
      <alignment horizontal="center"/>
    </xf>
    <xf numFmtId="0" fontId="13" fillId="0" borderId="0" xfId="44" applyFont="1"/>
    <xf numFmtId="0" fontId="26" fillId="0" borderId="0" xfId="0" applyFont="1" applyAlignment="1">
      <alignment horizontal="left" vertical="center" indent="4"/>
    </xf>
    <xf numFmtId="171" fontId="13" fillId="0" borderId="3" xfId="0" applyNumberFormat="1" applyFont="1" applyBorder="1"/>
    <xf numFmtId="171" fontId="26" fillId="0" borderId="0" xfId="2" applyNumberFormat="1" applyFont="1" applyFill="1" applyBorder="1" applyAlignment="1">
      <alignment vertical="center"/>
    </xf>
    <xf numFmtId="165" fontId="26" fillId="0" borderId="0" xfId="2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71" fontId="13" fillId="0" borderId="0" xfId="43" applyNumberFormat="1" applyFont="1"/>
    <xf numFmtId="165" fontId="13" fillId="0" borderId="7" xfId="0" applyNumberFormat="1" applyFont="1" applyBorder="1"/>
    <xf numFmtId="165" fontId="12" fillId="0" borderId="7" xfId="0" applyNumberFormat="1" applyFont="1" applyBorder="1"/>
    <xf numFmtId="37" fontId="13" fillId="0" borderId="0" xfId="0" applyNumberFormat="1" applyFont="1"/>
    <xf numFmtId="0" fontId="18" fillId="0" borderId="0" xfId="0" applyFont="1"/>
    <xf numFmtId="171" fontId="13" fillId="0" borderId="0" xfId="1" applyNumberFormat="1" applyFont="1" applyFill="1" applyAlignment="1"/>
    <xf numFmtId="171" fontId="12" fillId="0" borderId="0" xfId="1" applyNumberFormat="1" applyFont="1" applyFill="1" applyAlignment="1"/>
    <xf numFmtId="171" fontId="12" fillId="0" borderId="4" xfId="1" applyNumberFormat="1" applyFont="1" applyFill="1" applyBorder="1" applyAlignment="1"/>
    <xf numFmtId="3" fontId="28" fillId="0" borderId="0" xfId="0" applyNumberFormat="1" applyFont="1" applyAlignment="1">
      <alignment horizontal="right" wrapText="1" readingOrder="1"/>
    </xf>
    <xf numFmtId="10" fontId="28" fillId="0" borderId="0" xfId="0" applyNumberFormat="1" applyFont="1" applyAlignment="1">
      <alignment horizontal="right" wrapText="1" readingOrder="1"/>
    </xf>
    <xf numFmtId="180" fontId="13" fillId="0" borderId="0" xfId="45" applyNumberFormat="1" applyFont="1" applyFill="1" applyBorder="1" applyAlignment="1"/>
    <xf numFmtId="3" fontId="29" fillId="0" borderId="0" xfId="0" applyNumberFormat="1" applyFont="1" applyAlignment="1">
      <alignment horizontal="right" wrapText="1" readingOrder="1"/>
    </xf>
    <xf numFmtId="10" fontId="29" fillId="0" borderId="0" xfId="0" applyNumberFormat="1" applyFont="1" applyAlignment="1">
      <alignment horizontal="right" wrapText="1" readingOrder="1"/>
    </xf>
    <xf numFmtId="0" fontId="29" fillId="0" borderId="0" xfId="0" applyFont="1" applyAlignment="1">
      <alignment horizontal="right" wrapText="1" readingOrder="1"/>
    </xf>
    <xf numFmtId="3" fontId="29" fillId="0" borderId="0" xfId="0" applyNumberFormat="1" applyFont="1" applyAlignment="1">
      <alignment horizontal="right" wrapText="1" indent="1" readingOrder="1"/>
    </xf>
    <xf numFmtId="3" fontId="30" fillId="0" borderId="0" xfId="0" applyNumberFormat="1" applyFont="1" applyAlignment="1">
      <alignment horizontal="right" wrapText="1" readingOrder="1"/>
    </xf>
    <xf numFmtId="3" fontId="30" fillId="0" borderId="0" xfId="0" applyNumberFormat="1" applyFont="1" applyAlignment="1">
      <alignment horizontal="right" wrapText="1" indent="1" readingOrder="1"/>
    </xf>
    <xf numFmtId="10" fontId="30" fillId="0" borderId="0" xfId="0" applyNumberFormat="1" applyFont="1" applyAlignment="1">
      <alignment horizontal="right" wrapText="1" readingOrder="1"/>
    </xf>
    <xf numFmtId="0" fontId="19" fillId="0" borderId="0" xfId="0" applyFont="1" applyAlignment="1">
      <alignment horizontal="center"/>
    </xf>
    <xf numFmtId="4" fontId="13" fillId="0" borderId="0" xfId="1" applyFont="1" applyFill="1" applyAlignment="1"/>
    <xf numFmtId="171" fontId="12" fillId="0" borderId="1" xfId="1" applyNumberFormat="1" applyFont="1" applyFill="1" applyBorder="1" applyAlignment="1"/>
    <xf numFmtId="171" fontId="12" fillId="0" borderId="1" xfId="1" applyNumberFormat="1" applyFont="1" applyFill="1" applyBorder="1" applyAlignment="1">
      <alignment horizontal="right"/>
    </xf>
    <xf numFmtId="4" fontId="12" fillId="0" borderId="0" xfId="1" applyFont="1" applyFill="1" applyAlignment="1"/>
    <xf numFmtId="171" fontId="12" fillId="0" borderId="3" xfId="1" applyNumberFormat="1" applyFont="1" applyFill="1" applyBorder="1" applyAlignment="1"/>
    <xf numFmtId="0" fontId="18" fillId="0" borderId="0" xfId="0" applyFont="1" applyAlignment="1">
      <alignment horizontal="left"/>
    </xf>
    <xf numFmtId="171" fontId="26" fillId="0" borderId="0" xfId="2" applyNumberFormat="1" applyFont="1" applyFill="1" applyBorder="1" applyAlignment="1">
      <alignment horizontal="center" vertical="center"/>
    </xf>
    <xf numFmtId="171" fontId="13" fillId="0" borderId="4" xfId="1" applyNumberFormat="1" applyFont="1" applyFill="1" applyBorder="1" applyAlignment="1"/>
    <xf numFmtId="165" fontId="13" fillId="0" borderId="6" xfId="1" applyNumberFormat="1" applyFont="1" applyBorder="1"/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2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27" applyFont="1" applyAlignment="1">
      <alignment horizontal="center"/>
    </xf>
    <xf numFmtId="0" fontId="18" fillId="0" borderId="0" xfId="27" applyFont="1" applyAlignment="1">
      <alignment horizontal="center" vertical="center"/>
    </xf>
    <xf numFmtId="171" fontId="12" fillId="0" borderId="0" xfId="1" applyNumberFormat="1" applyFont="1" applyFill="1" applyBorder="1" applyAlignment="1">
      <alignment horizontal="right" indent="2"/>
    </xf>
    <xf numFmtId="171" fontId="13" fillId="0" borderId="0" xfId="1" applyNumberFormat="1" applyFont="1" applyFill="1" applyAlignment="1">
      <alignment horizontal="right" indent="2"/>
    </xf>
    <xf numFmtId="171" fontId="13" fillId="0" borderId="0" xfId="1" applyNumberFormat="1" applyFont="1" applyFill="1" applyBorder="1" applyAlignment="1">
      <alignment horizontal="right" indent="2"/>
    </xf>
    <xf numFmtId="171" fontId="13" fillId="0" borderId="0" xfId="0" applyNumberFormat="1" applyFont="1" applyAlignment="1">
      <alignment vertical="center"/>
    </xf>
    <xf numFmtId="4" fontId="13" fillId="0" borderId="0" xfId="1" applyFont="1" applyAlignment="1">
      <alignment vertical="center"/>
    </xf>
    <xf numFmtId="171" fontId="13" fillId="0" borderId="3" xfId="1" applyNumberFormat="1" applyFont="1" applyFill="1" applyBorder="1" applyAlignment="1">
      <alignment horizontal="right" indent="2"/>
    </xf>
    <xf numFmtId="171" fontId="12" fillId="0" borderId="3" xfId="1" applyNumberFormat="1" applyFont="1" applyFill="1" applyBorder="1" applyAlignment="1">
      <alignment horizontal="right" indent="2"/>
    </xf>
    <xf numFmtId="171" fontId="12" fillId="0" borderId="2" xfId="1" applyNumberFormat="1" applyFont="1" applyFill="1" applyBorder="1" applyAlignment="1">
      <alignment horizontal="right" indent="2"/>
    </xf>
    <xf numFmtId="171" fontId="12" fillId="0" borderId="0" xfId="1" applyNumberFormat="1" applyFont="1" applyFill="1" applyAlignment="1">
      <alignment horizontal="right" indent="2"/>
    </xf>
    <xf numFmtId="171" fontId="13" fillId="0" borderId="0" xfId="1" applyNumberFormat="1" applyFont="1" applyAlignment="1"/>
    <xf numFmtId="3" fontId="13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Continuous"/>
    </xf>
    <xf numFmtId="0" fontId="13" fillId="0" borderId="0" xfId="0" applyFont="1" applyAlignment="1">
      <alignment horizontal="center" wrapText="1"/>
    </xf>
    <xf numFmtId="0" fontId="13" fillId="0" borderId="0" xfId="30" applyFont="1" applyAlignment="1">
      <alignment horizontal="center" wrapText="1"/>
    </xf>
    <xf numFmtId="40" fontId="13" fillId="0" borderId="0" xfId="0" applyNumberFormat="1" applyFont="1" applyAlignment="1">
      <alignment horizontal="center"/>
    </xf>
    <xf numFmtId="173" fontId="18" fillId="0" borderId="0" xfId="1" applyNumberFormat="1" applyFont="1" applyFill="1" applyBorder="1" applyAlignment="1">
      <alignment horizontal="center"/>
    </xf>
    <xf numFmtId="171" fontId="34" fillId="0" borderId="0" xfId="2" applyNumberFormat="1" applyFont="1" applyFill="1" applyAlignment="1"/>
    <xf numFmtId="171" fontId="16" fillId="0" borderId="0" xfId="2" applyNumberFormat="1" applyFont="1" applyFill="1" applyAlignment="1"/>
    <xf numFmtId="171" fontId="13" fillId="0" borderId="0" xfId="1" applyNumberFormat="1" applyFont="1" applyFill="1" applyBorder="1" applyAlignment="1">
      <alignment horizontal="center"/>
    </xf>
    <xf numFmtId="171" fontId="12" fillId="0" borderId="4" xfId="1" applyNumberFormat="1" applyFont="1" applyFill="1" applyBorder="1" applyAlignment="1">
      <alignment horizontal="center"/>
    </xf>
    <xf numFmtId="171" fontId="12" fillId="0" borderId="3" xfId="1" applyNumberFormat="1" applyFont="1" applyFill="1" applyBorder="1" applyAlignment="1">
      <alignment horizontal="center"/>
    </xf>
    <xf numFmtId="171" fontId="34" fillId="0" borderId="0" xfId="2" applyNumberFormat="1" applyFont="1" applyFill="1" applyBorder="1" applyAlignment="1">
      <alignment horizontal="center"/>
    </xf>
    <xf numFmtId="171" fontId="16" fillId="0" borderId="0" xfId="2" applyNumberFormat="1" applyFont="1" applyFill="1" applyBorder="1" applyAlignment="1">
      <alignment horizontal="center"/>
    </xf>
    <xf numFmtId="171" fontId="12" fillId="0" borderId="2" xfId="1" applyNumberFormat="1" applyFont="1" applyFill="1" applyBorder="1" applyAlignment="1">
      <alignment horizontal="right"/>
    </xf>
    <xf numFmtId="171" fontId="34" fillId="0" borderId="0" xfId="2" applyNumberFormat="1" applyFont="1" applyFill="1" applyBorder="1" applyAlignment="1"/>
    <xf numFmtId="171" fontId="16" fillId="0" borderId="0" xfId="0" applyNumberFormat="1" applyFont="1"/>
    <xf numFmtId="0" fontId="18" fillId="0" borderId="0" xfId="0" applyFont="1" applyAlignment="1">
      <alignment vertical="center"/>
    </xf>
    <xf numFmtId="38" fontId="16" fillId="0" borderId="0" xfId="0" applyNumberFormat="1" applyFont="1"/>
    <xf numFmtId="38" fontId="16" fillId="0" borderId="0" xfId="0" applyNumberFormat="1" applyFont="1" applyAlignment="1">
      <alignment vertical="center"/>
    </xf>
    <xf numFmtId="38" fontId="35" fillId="0" borderId="0" xfId="0" applyNumberFormat="1" applyFont="1" applyAlignment="1">
      <alignment vertical="center"/>
    </xf>
    <xf numFmtId="38" fontId="36" fillId="0" borderId="0" xfId="0" applyNumberFormat="1" applyFont="1" applyAlignment="1">
      <alignment vertical="center"/>
    </xf>
    <xf numFmtId="0" fontId="13" fillId="0" borderId="0" xfId="27" applyFont="1"/>
    <xf numFmtId="0" fontId="33" fillId="0" borderId="0" xfId="0" applyFont="1" applyAlignment="1">
      <alignment horizontal="left"/>
    </xf>
    <xf numFmtId="0" fontId="12" fillId="0" borderId="0" xfId="23" applyFont="1"/>
    <xf numFmtId="0" fontId="18" fillId="0" borderId="0" xfId="23" applyFont="1" applyAlignment="1">
      <alignment horizontal="center"/>
    </xf>
    <xf numFmtId="0" fontId="12" fillId="0" borderId="0" xfId="23" quotePrefix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43" applyFont="1"/>
    <xf numFmtId="0" fontId="13" fillId="0" borderId="0" xfId="23" applyFont="1"/>
    <xf numFmtId="171" fontId="13" fillId="0" borderId="0" xfId="4" applyNumberFormat="1" applyFont="1" applyFill="1" applyAlignment="1"/>
    <xf numFmtId="0" fontId="13" fillId="0" borderId="0" xfId="41" applyFont="1" applyAlignment="1">
      <alignment horizontal="right"/>
    </xf>
    <xf numFmtId="0" fontId="38" fillId="0" borderId="0" xfId="27" applyFont="1"/>
    <xf numFmtId="165" fontId="13" fillId="0" borderId="0" xfId="4" applyFont="1" applyFill="1" applyAlignment="1"/>
    <xf numFmtId="0" fontId="15" fillId="0" borderId="0" xfId="27" applyFont="1"/>
    <xf numFmtId="0" fontId="13" fillId="0" borderId="0" xfId="23" applyFont="1" applyAlignment="1">
      <alignment horizontal="center"/>
    </xf>
    <xf numFmtId="171" fontId="13" fillId="0" borderId="0" xfId="6" applyNumberFormat="1" applyFont="1" applyFill="1" applyAlignment="1">
      <alignment horizontal="center"/>
    </xf>
    <xf numFmtId="0" fontId="13" fillId="0" borderId="0" xfId="23" quotePrefix="1" applyFont="1"/>
    <xf numFmtId="171" fontId="13" fillId="0" borderId="0" xfId="4" applyNumberFormat="1" applyFont="1" applyFill="1" applyBorder="1" applyAlignment="1"/>
    <xf numFmtId="171" fontId="13" fillId="0" borderId="0" xfId="2" applyNumberFormat="1" applyFont="1" applyFill="1" applyAlignment="1"/>
    <xf numFmtId="0" fontId="39" fillId="0" borderId="0" xfId="0" applyFont="1"/>
    <xf numFmtId="0" fontId="18" fillId="0" borderId="0" xfId="41" applyFont="1" applyAlignment="1">
      <alignment horizontal="center"/>
    </xf>
    <xf numFmtId="165" fontId="13" fillId="0" borderId="0" xfId="2" applyFont="1" applyFill="1" applyAlignment="1"/>
    <xf numFmtId="0" fontId="13" fillId="0" borderId="0" xfId="28" applyFont="1"/>
    <xf numFmtId="165" fontId="13" fillId="0" borderId="0" xfId="5" applyFont="1" applyFill="1" applyBorder="1" applyAlignment="1">
      <alignment horizontal="right"/>
    </xf>
    <xf numFmtId="171" fontId="13" fillId="0" borderId="0" xfId="5" applyNumberFormat="1" applyFont="1" applyFill="1" applyBorder="1" applyAlignment="1">
      <alignment horizontal="right"/>
    </xf>
    <xf numFmtId="171" fontId="13" fillId="0" borderId="0" xfId="5" applyNumberFormat="1" applyFont="1" applyFill="1" applyAlignment="1">
      <alignment horizontal="right"/>
    </xf>
    <xf numFmtId="171" fontId="13" fillId="0" borderId="0" xfId="41" applyNumberFormat="1" applyFont="1" applyAlignment="1">
      <alignment horizontal="center"/>
    </xf>
    <xf numFmtId="0" fontId="13" fillId="0" borderId="0" xfId="23" applyFont="1" applyAlignment="1">
      <alignment horizontal="left"/>
    </xf>
    <xf numFmtId="0" fontId="18" fillId="0" borderId="0" xfId="23" applyFont="1"/>
    <xf numFmtId="177" fontId="13" fillId="0" borderId="0" xfId="1" applyNumberFormat="1" applyFont="1" applyFill="1" applyAlignment="1">
      <alignment horizontal="center"/>
    </xf>
    <xf numFmtId="171" fontId="13" fillId="0" borderId="1" xfId="6" applyNumberFormat="1" applyFont="1" applyFill="1" applyBorder="1" applyAlignment="1">
      <alignment horizontal="center"/>
    </xf>
    <xf numFmtId="0" fontId="18" fillId="0" borderId="0" xfId="23" applyFont="1" applyAlignment="1">
      <alignment horizontal="left"/>
    </xf>
    <xf numFmtId="167" fontId="13" fillId="0" borderId="0" xfId="23" applyNumberFormat="1" applyFont="1"/>
    <xf numFmtId="171" fontId="13" fillId="0" borderId="0" xfId="23" applyNumberFormat="1" applyFont="1"/>
    <xf numFmtId="165" fontId="13" fillId="0" borderId="0" xfId="5" applyFont="1" applyFill="1" applyAlignment="1">
      <alignment horizontal="right"/>
    </xf>
    <xf numFmtId="171" fontId="13" fillId="0" borderId="3" xfId="41" applyNumberFormat="1" applyFont="1" applyBorder="1" applyAlignment="1">
      <alignment horizontal="right"/>
    </xf>
    <xf numFmtId="171" fontId="13" fillId="0" borderId="3" xfId="4" applyNumberFormat="1" applyFont="1" applyFill="1" applyBorder="1" applyAlignment="1"/>
    <xf numFmtId="0" fontId="12" fillId="0" borderId="0" xfId="41" applyFont="1" applyAlignment="1">
      <alignment horizontal="right"/>
    </xf>
    <xf numFmtId="171" fontId="12" fillId="0" borderId="4" xfId="4" applyNumberFormat="1" applyFont="1" applyFill="1" applyBorder="1" applyAlignment="1"/>
    <xf numFmtId="171" fontId="12" fillId="0" borderId="0" xfId="41" applyNumberFormat="1" applyFont="1" applyAlignment="1">
      <alignment horizontal="right"/>
    </xf>
    <xf numFmtId="171" fontId="12" fillId="0" borderId="4" xfId="6" applyNumberFormat="1" applyFont="1" applyFill="1" applyBorder="1" applyAlignment="1">
      <alignment horizontal="center"/>
    </xf>
    <xf numFmtId="37" fontId="13" fillId="0" borderId="0" xfId="23" applyNumberFormat="1" applyFont="1" applyAlignment="1">
      <alignment horizontal="right"/>
    </xf>
    <xf numFmtId="37" fontId="12" fillId="0" borderId="0" xfId="23" applyNumberFormat="1" applyFont="1"/>
    <xf numFmtId="37" fontId="17" fillId="0" borderId="0" xfId="23" applyNumberFormat="1" applyFont="1"/>
    <xf numFmtId="0" fontId="10" fillId="0" borderId="0" xfId="27" applyFont="1"/>
    <xf numFmtId="0" fontId="19" fillId="0" borderId="0" xfId="23" applyFont="1" applyAlignment="1">
      <alignment horizontal="center"/>
    </xf>
    <xf numFmtId="37" fontId="13" fillId="0" borderId="0" xfId="23" applyNumberFormat="1" applyFont="1"/>
    <xf numFmtId="164" fontId="13" fillId="0" borderId="0" xfId="41" applyNumberFormat="1" applyFont="1" applyAlignment="1">
      <alignment horizontal="right"/>
    </xf>
    <xf numFmtId="0" fontId="19" fillId="0" borderId="0" xfId="41" applyFont="1" applyAlignment="1">
      <alignment horizontal="center"/>
    </xf>
    <xf numFmtId="164" fontId="13" fillId="0" borderId="3" xfId="2" applyNumberFormat="1" applyFont="1" applyFill="1" applyBorder="1" applyAlignment="1"/>
    <xf numFmtId="165" fontId="13" fillId="0" borderId="0" xfId="4" applyFont="1" applyFill="1" applyBorder="1" applyAlignment="1"/>
    <xf numFmtId="171" fontId="12" fillId="0" borderId="0" xfId="2" applyNumberFormat="1" applyFont="1" applyFill="1" applyBorder="1" applyAlignment="1"/>
    <xf numFmtId="171" fontId="13" fillId="0" borderId="0" xfId="27" applyNumberFormat="1" applyFont="1"/>
    <xf numFmtId="171" fontId="13" fillId="0" borderId="0" xfId="2" applyNumberFormat="1" applyFont="1" applyFill="1" applyBorder="1" applyAlignment="1">
      <alignment horizontal="center"/>
    </xf>
    <xf numFmtId="171" fontId="12" fillId="0" borderId="1" xfId="4" applyNumberFormat="1" applyFont="1" applyFill="1" applyBorder="1" applyAlignment="1"/>
    <xf numFmtId="171" fontId="12" fillId="0" borderId="1" xfId="2" applyNumberFormat="1" applyFont="1" applyFill="1" applyBorder="1" applyAlignment="1">
      <alignment horizontal="center"/>
    </xf>
    <xf numFmtId="171" fontId="12" fillId="0" borderId="2" xfId="0" applyNumberFormat="1" applyFont="1" applyBorder="1"/>
    <xf numFmtId="171" fontId="12" fillId="0" borderId="2" xfId="41" applyNumberFormat="1" applyFont="1" applyBorder="1" applyAlignment="1">
      <alignment horizontal="right"/>
    </xf>
    <xf numFmtId="171" fontId="12" fillId="0" borderId="2" xfId="2" applyNumberFormat="1" applyFont="1" applyFill="1" applyBorder="1" applyAlignment="1">
      <alignment horizontal="center"/>
    </xf>
    <xf numFmtId="164" fontId="13" fillId="0" borderId="0" xfId="23" applyNumberFormat="1" applyFont="1"/>
    <xf numFmtId="181" fontId="13" fillId="0" borderId="0" xfId="23" applyNumberFormat="1" applyFont="1"/>
    <xf numFmtId="0" fontId="13" fillId="0" borderId="0" xfId="0" applyFont="1" applyAlignment="1">
      <alignment horizontal="left"/>
    </xf>
    <xf numFmtId="171" fontId="13" fillId="0" borderId="0" xfId="0" applyNumberFormat="1" applyFont="1" applyFill="1"/>
    <xf numFmtId="171" fontId="12" fillId="0" borderId="4" xfId="0" applyNumberFormat="1" applyFont="1" applyFill="1" applyBorder="1"/>
    <xf numFmtId="171" fontId="12" fillId="0" borderId="0" xfId="0" applyNumberFormat="1" applyFont="1" applyFill="1"/>
    <xf numFmtId="171" fontId="12" fillId="0" borderId="1" xfId="0" applyNumberFormat="1" applyFont="1" applyFill="1" applyBorder="1"/>
    <xf numFmtId="171" fontId="1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12" fillId="0" borderId="1" xfId="0" applyNumberFormat="1" applyFont="1" applyFill="1" applyBorder="1" applyAlignment="1">
      <alignment horizontal="right"/>
    </xf>
    <xf numFmtId="177" fontId="13" fillId="0" borderId="3" xfId="0" applyNumberFormat="1" applyFont="1" applyFill="1" applyBorder="1"/>
    <xf numFmtId="0" fontId="13" fillId="0" borderId="0" xfId="0" applyFont="1" applyFill="1"/>
    <xf numFmtId="0" fontId="12" fillId="0" borderId="0" xfId="0" applyFont="1" applyFill="1"/>
    <xf numFmtId="165" fontId="13" fillId="0" borderId="6" xfId="1" applyNumberFormat="1" applyFont="1" applyFill="1" applyBorder="1"/>
    <xf numFmtId="165" fontId="12" fillId="0" borderId="4" xfId="0" applyNumberFormat="1" applyFont="1" applyBorder="1"/>
    <xf numFmtId="177" fontId="13" fillId="0" borderId="3" xfId="0" applyNumberFormat="1" applyFont="1" applyBorder="1"/>
    <xf numFmtId="171" fontId="13" fillId="0" borderId="3" xfId="1" applyNumberFormat="1" applyFont="1" applyFill="1" applyBorder="1" applyAlignment="1"/>
    <xf numFmtId="0" fontId="13" fillId="0" borderId="0" xfId="0" applyFont="1" applyAlignment="1">
      <alignment horizontal="center"/>
    </xf>
    <xf numFmtId="165" fontId="12" fillId="0" borderId="6" xfId="1" applyNumberFormat="1" applyFont="1" applyBorder="1"/>
    <xf numFmtId="0" fontId="13" fillId="0" borderId="0" xfId="0" applyFont="1" applyAlignment="1">
      <alignment horizontal="center"/>
    </xf>
    <xf numFmtId="171" fontId="18" fillId="0" borderId="0" xfId="0" applyNumberFormat="1" applyFont="1" applyAlignment="1">
      <alignment horizontal="center"/>
    </xf>
    <xf numFmtId="0" fontId="13" fillId="0" borderId="0" xfId="23" applyFont="1" applyFill="1"/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165" fontId="18" fillId="0" borderId="0" xfId="0" applyNumberFormat="1" applyFont="1" applyAlignment="1">
      <alignment horizontal="center"/>
    </xf>
    <xf numFmtId="167" fontId="13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quotePrefix="1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3" fillId="0" borderId="8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173" fontId="18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37" fontId="12" fillId="0" borderId="0" xfId="23" applyNumberFormat="1" applyFont="1" applyAlignment="1">
      <alignment horizontal="left"/>
    </xf>
    <xf numFmtId="0" fontId="12" fillId="0" borderId="0" xfId="43" applyFont="1" applyAlignment="1">
      <alignment horizontal="center"/>
    </xf>
    <xf numFmtId="0" fontId="13" fillId="0" borderId="0" xfId="0" applyFont="1" applyAlignment="1">
      <alignment horizontal="left"/>
    </xf>
  </cellXfs>
  <cellStyles count="46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Comma 4 2" xfId="7"/>
    <cellStyle name="Comma 5" xfId="8"/>
    <cellStyle name="Comma 6" xfId="9"/>
    <cellStyle name="Comma 6 2" xfId="10"/>
    <cellStyle name="comma zerodec" xfId="11"/>
    <cellStyle name="Credit" xfId="12"/>
    <cellStyle name="Credit subtotal" xfId="13"/>
    <cellStyle name="Credit Total" xfId="14"/>
    <cellStyle name="Currency1" xfId="15"/>
    <cellStyle name="Debit" xfId="16"/>
    <cellStyle name="Debit subtotal" xfId="17"/>
    <cellStyle name="Debit Total" xfId="18"/>
    <cellStyle name="Dollar (zero dec)" xfId="19"/>
    <cellStyle name="no dec" xfId="20"/>
    <cellStyle name="Normal" xfId="0" builtinId="0"/>
    <cellStyle name="Normal 10" xfId="21"/>
    <cellStyle name="Normal 10 2" xfId="22"/>
    <cellStyle name="Normal 10 3" xfId="23"/>
    <cellStyle name="Normal 11" xfId="24"/>
    <cellStyle name="Normal 11 2" xfId="25"/>
    <cellStyle name="Normal 12" xfId="26"/>
    <cellStyle name="Normal 2" xfId="27"/>
    <cellStyle name="Normal 2 2" xfId="28"/>
    <cellStyle name="Normal 2 3" xfId="29"/>
    <cellStyle name="Normal 2 4" xfId="30"/>
    <cellStyle name="Normal 3" xfId="31"/>
    <cellStyle name="Normal 4" xfId="32"/>
    <cellStyle name="Normal 4 2" xfId="33"/>
    <cellStyle name="Normal 5" xfId="34"/>
    <cellStyle name="Normal 5 2" xfId="35"/>
    <cellStyle name="Normal 6" xfId="36"/>
    <cellStyle name="Normal 7" xfId="37"/>
    <cellStyle name="Normal 7 2" xfId="38"/>
    <cellStyle name="Normal 7 2 2" xfId="39"/>
    <cellStyle name="Normal 8" xfId="40"/>
    <cellStyle name="Normal 8 2" xfId="41"/>
    <cellStyle name="Normal 9" xfId="42"/>
    <cellStyle name="Normal_ASC05Q3" xfId="43"/>
    <cellStyle name="Normal_Berli - Dec 2002 (Thai)-3" xfId="44"/>
    <cellStyle name="Percent" xfId="4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25" defaultRowHeight="19.8"/>
  <sheetData/>
  <customSheetViews>
    <customSheetView guid="{A82D49EB-A25D-4520-9E5A-28478E33FF16}" state="hidden">
      <pageMargins left="0.75" right="0.75" top="1" bottom="1" header="0.5" footer="0.5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.75" right="0.75" top="1" bottom="1" header="0.5" footer="0.5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.75" right="0.75" top="1" bottom="1" header="0.5" footer="0.5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.75" right="0.75" top="1" bottom="1" header="0.5" footer="0.5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.75" right="0.75" top="1" bottom="1" header="0.5" footer="0.5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.75" right="0.75" top="1" bottom="1" header="0.5" footer="0.5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.75" right="0.75" top="1" bottom="1" header="0.5" footer="0.5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.75" right="0.75" top="1" bottom="1" header="0.5" footer="0.5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.75" right="0.75" top="1" bottom="1" header="0.5" footer="0.5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E2C5A292-1F08-4011-B7CD-B2C1CB9ECC1B}" state="hidden" showRuler="0">
      <pageMargins left="0.75" right="0.75" top="1" bottom="1" header="0.5" footer="0.5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90"/>
  <sheetViews>
    <sheetView tabSelected="1" topLeftCell="A75" zoomScale="80" zoomScaleNormal="80" zoomScaleSheetLayoutView="110" workbookViewId="0">
      <selection activeCell="A76" sqref="A76"/>
    </sheetView>
  </sheetViews>
  <sheetFormatPr defaultColWidth="9.375" defaultRowHeight="20.7" customHeight="1"/>
  <cols>
    <col min="1" max="1" width="67.5" style="7" customWidth="1"/>
    <col min="2" max="2" width="10.125" style="8" customWidth="1"/>
    <col min="3" max="3" width="1.125" style="8" customWidth="1"/>
    <col min="4" max="4" width="14.375" style="7" customWidth="1"/>
    <col min="5" max="5" width="1.125" style="7" customWidth="1"/>
    <col min="6" max="6" width="14.375" style="7" customWidth="1"/>
    <col min="7" max="7" width="1.125" style="7" customWidth="1"/>
    <col min="8" max="8" width="14.375" style="7" customWidth="1"/>
    <col min="9" max="9" width="1.125" style="7" customWidth="1"/>
    <col min="10" max="10" width="14.375" style="7" customWidth="1"/>
    <col min="11" max="11" width="11.375" style="7" customWidth="1"/>
    <col min="12" max="12" width="11.625" style="9" bestFit="1" customWidth="1"/>
    <col min="13" max="16384" width="9.375" style="7"/>
  </cols>
  <sheetData>
    <row r="1" spans="1:13" s="4" customFormat="1" ht="20.7" customHeight="1">
      <c r="A1" s="67" t="s">
        <v>49</v>
      </c>
      <c r="B1" s="68"/>
      <c r="C1" s="68"/>
      <c r="D1" s="69"/>
      <c r="E1" s="69"/>
      <c r="F1" s="69"/>
      <c r="G1" s="69"/>
      <c r="H1" s="69"/>
      <c r="I1" s="69"/>
      <c r="J1" s="69"/>
      <c r="L1" s="2"/>
    </row>
    <row r="2" spans="1:13" s="4" customFormat="1" ht="20.7" customHeight="1">
      <c r="A2" s="91" t="s">
        <v>50</v>
      </c>
      <c r="B2" s="68"/>
      <c r="C2" s="68"/>
      <c r="D2" s="69"/>
      <c r="E2" s="69"/>
      <c r="F2" s="69"/>
      <c r="G2" s="69"/>
      <c r="H2" s="69"/>
      <c r="I2" s="69"/>
      <c r="J2" s="69"/>
      <c r="L2" s="2"/>
    </row>
    <row r="3" spans="1:13" s="4" customFormat="1" ht="20.7" customHeight="1">
      <c r="A3" s="280" t="s">
        <v>51</v>
      </c>
      <c r="B3" s="280"/>
      <c r="C3" s="280"/>
      <c r="D3" s="280"/>
      <c r="E3" s="280"/>
      <c r="F3" s="280"/>
      <c r="G3" s="280"/>
      <c r="H3" s="280"/>
      <c r="I3" s="280"/>
      <c r="J3" s="280"/>
      <c r="L3" s="2"/>
    </row>
    <row r="4" spans="1:13" ht="20.7" customHeight="1">
      <c r="A4" s="5"/>
      <c r="B4" s="21"/>
      <c r="C4" s="21"/>
      <c r="D4" s="282"/>
      <c r="E4" s="282"/>
      <c r="F4" s="282"/>
      <c r="G4" s="5"/>
      <c r="H4" s="282"/>
      <c r="I4" s="282"/>
      <c r="J4" s="282"/>
    </row>
    <row r="5" spans="1:13" ht="20.7" customHeight="1">
      <c r="A5" s="27"/>
      <c r="B5" s="24"/>
      <c r="C5" s="24"/>
      <c r="D5" s="281" t="s">
        <v>52</v>
      </c>
      <c r="E5" s="281"/>
      <c r="F5" s="281"/>
      <c r="G5" s="22"/>
      <c r="H5" s="281" t="s">
        <v>53</v>
      </c>
      <c r="I5" s="281"/>
      <c r="J5" s="281"/>
    </row>
    <row r="6" spans="1:13" s="5" customFormat="1" ht="20.7" customHeight="1">
      <c r="A6" s="27"/>
      <c r="B6" s="24"/>
      <c r="C6" s="24"/>
      <c r="D6" s="281" t="s">
        <v>46</v>
      </c>
      <c r="E6" s="281"/>
      <c r="F6" s="281"/>
      <c r="G6" s="22"/>
      <c r="H6" s="283" t="s">
        <v>46</v>
      </c>
      <c r="I6" s="283"/>
      <c r="J6" s="283"/>
      <c r="L6" s="10"/>
    </row>
    <row r="7" spans="1:13" s="5" customFormat="1" ht="20.7" customHeight="1">
      <c r="A7" s="27"/>
      <c r="B7" s="24"/>
      <c r="C7" s="24"/>
      <c r="D7" s="23" t="s">
        <v>58</v>
      </c>
      <c r="E7" s="19"/>
      <c r="F7" s="19" t="s">
        <v>54</v>
      </c>
      <c r="G7" s="19"/>
      <c r="H7" s="23" t="s">
        <v>58</v>
      </c>
      <c r="I7" s="19"/>
      <c r="J7" s="19" t="s">
        <v>54</v>
      </c>
      <c r="L7" s="10"/>
    </row>
    <row r="8" spans="1:13" s="5" customFormat="1" ht="20.7" customHeight="1">
      <c r="A8" s="25" t="s">
        <v>57</v>
      </c>
      <c r="B8" s="24" t="s">
        <v>26</v>
      </c>
      <c r="C8" s="24"/>
      <c r="D8" s="19">
        <v>2022</v>
      </c>
      <c r="E8" s="19"/>
      <c r="F8" s="19">
        <v>2021</v>
      </c>
      <c r="G8" s="19"/>
      <c r="H8" s="19">
        <v>2022</v>
      </c>
      <c r="I8" s="19"/>
      <c r="J8" s="19">
        <v>2021</v>
      </c>
      <c r="L8" s="10"/>
      <c r="M8" s="6"/>
    </row>
    <row r="9" spans="1:13" s="5" customFormat="1" ht="20.7" customHeight="1">
      <c r="A9" s="27"/>
      <c r="B9" s="24"/>
      <c r="C9" s="24"/>
      <c r="D9" s="19" t="s">
        <v>55</v>
      </c>
      <c r="E9" s="19"/>
      <c r="F9" s="19"/>
      <c r="G9" s="19"/>
      <c r="H9" s="19" t="s">
        <v>55</v>
      </c>
      <c r="I9" s="19"/>
      <c r="J9" s="19"/>
      <c r="L9" s="10"/>
    </row>
    <row r="10" spans="1:13" s="5" customFormat="1" ht="20.7" customHeight="1">
      <c r="A10" s="27" t="s">
        <v>62</v>
      </c>
      <c r="B10" s="24"/>
      <c r="C10" s="24"/>
      <c r="D10" s="286" t="s">
        <v>56</v>
      </c>
      <c r="E10" s="286"/>
      <c r="F10" s="286"/>
      <c r="G10" s="286"/>
      <c r="H10" s="286"/>
      <c r="I10" s="286"/>
      <c r="J10" s="286"/>
      <c r="L10" s="10"/>
    </row>
    <row r="11" spans="1:13" ht="20.7" customHeight="1">
      <c r="A11" s="26" t="s">
        <v>59</v>
      </c>
      <c r="B11" s="24"/>
      <c r="C11" s="24"/>
      <c r="D11" s="30"/>
      <c r="E11" s="28"/>
      <c r="F11" s="30"/>
      <c r="G11" s="28"/>
      <c r="H11" s="31"/>
      <c r="I11" s="28"/>
      <c r="J11" s="30"/>
    </row>
    <row r="12" spans="1:13" ht="20.7" customHeight="1">
      <c r="A12" s="28" t="s">
        <v>13</v>
      </c>
      <c r="B12" s="24"/>
      <c r="C12" s="24"/>
      <c r="D12" s="32">
        <v>604625</v>
      </c>
      <c r="E12" s="32"/>
      <c r="F12" s="32">
        <v>197259</v>
      </c>
      <c r="G12" s="32"/>
      <c r="H12" s="32">
        <v>598837</v>
      </c>
      <c r="I12" s="32"/>
      <c r="J12" s="32">
        <v>8476</v>
      </c>
    </row>
    <row r="13" spans="1:13" ht="20.7" customHeight="1">
      <c r="A13" s="28" t="s">
        <v>5</v>
      </c>
      <c r="B13" s="24"/>
      <c r="C13" s="24"/>
      <c r="D13" s="32"/>
      <c r="E13" s="32"/>
      <c r="F13" s="32"/>
      <c r="G13" s="32"/>
      <c r="H13" s="32"/>
      <c r="I13" s="32"/>
      <c r="J13" s="32"/>
    </row>
    <row r="14" spans="1:13" ht="20.7" customHeight="1">
      <c r="A14" s="33" t="s">
        <v>14</v>
      </c>
      <c r="B14" s="24" t="s">
        <v>63</v>
      </c>
      <c r="C14" s="24"/>
      <c r="D14" s="32">
        <v>221</v>
      </c>
      <c r="E14" s="32"/>
      <c r="F14" s="32">
        <v>1503</v>
      </c>
      <c r="G14" s="32"/>
      <c r="H14" s="32">
        <v>221</v>
      </c>
      <c r="I14" s="32"/>
      <c r="J14" s="32">
        <v>264</v>
      </c>
    </row>
    <row r="15" spans="1:13" ht="20.7" customHeight="1">
      <c r="A15" s="33" t="s">
        <v>6</v>
      </c>
      <c r="B15" s="24"/>
      <c r="C15" s="24"/>
      <c r="D15" s="34">
        <v>0</v>
      </c>
      <c r="E15" s="32"/>
      <c r="F15" s="32">
        <v>6515</v>
      </c>
      <c r="G15" s="32"/>
      <c r="H15" s="34">
        <v>0</v>
      </c>
      <c r="I15" s="32"/>
      <c r="J15" s="32">
        <v>664</v>
      </c>
    </row>
    <row r="16" spans="1:13" ht="20.7" customHeight="1">
      <c r="A16" s="28" t="s">
        <v>7</v>
      </c>
      <c r="B16" s="24"/>
      <c r="C16" s="24"/>
      <c r="D16" s="35">
        <f>SUM(D6:D7,D14:D15)</f>
        <v>221</v>
      </c>
      <c r="E16" s="36"/>
      <c r="F16" s="37">
        <f>SUM(F14:F15)</f>
        <v>8018</v>
      </c>
      <c r="G16" s="36"/>
      <c r="H16" s="35">
        <f>SUM(H6:H7,H14:H15)</f>
        <v>221</v>
      </c>
      <c r="I16" s="36"/>
      <c r="J16" s="37">
        <f>SUM(J14:J15)</f>
        <v>928</v>
      </c>
    </row>
    <row r="17" spans="1:10" ht="20.7" customHeight="1">
      <c r="A17" s="28" t="s">
        <v>23</v>
      </c>
      <c r="B17" s="24" t="s">
        <v>63</v>
      </c>
      <c r="C17" s="24"/>
      <c r="D17" s="36">
        <v>21488</v>
      </c>
      <c r="E17" s="36"/>
      <c r="F17" s="36">
        <v>32184</v>
      </c>
      <c r="G17" s="36"/>
      <c r="H17" s="38">
        <v>21308</v>
      </c>
      <c r="I17" s="36"/>
      <c r="J17" s="38">
        <v>32180</v>
      </c>
    </row>
    <row r="18" spans="1:10" ht="20.7" customHeight="1">
      <c r="A18" s="28" t="s">
        <v>31</v>
      </c>
      <c r="B18" s="24" t="s">
        <v>63</v>
      </c>
      <c r="C18" s="24"/>
      <c r="D18" s="39">
        <v>442513</v>
      </c>
      <c r="E18" s="36"/>
      <c r="F18" s="39">
        <v>395028</v>
      </c>
      <c r="G18" s="36"/>
      <c r="H18" s="38">
        <v>442513</v>
      </c>
      <c r="I18" s="36"/>
      <c r="J18" s="38">
        <v>395895</v>
      </c>
    </row>
    <row r="19" spans="1:10" ht="20.7" customHeight="1">
      <c r="A19" s="28" t="s">
        <v>64</v>
      </c>
      <c r="B19" s="24" t="s">
        <v>65</v>
      </c>
      <c r="C19" s="24"/>
      <c r="D19" s="40">
        <v>73800</v>
      </c>
      <c r="E19" s="36"/>
      <c r="F19" s="40">
        <v>100000</v>
      </c>
      <c r="G19" s="36"/>
      <c r="H19" s="41">
        <v>73800</v>
      </c>
      <c r="I19" s="36"/>
      <c r="J19" s="41">
        <v>100000</v>
      </c>
    </row>
    <row r="20" spans="1:10" ht="20.7" customHeight="1">
      <c r="A20" s="28" t="s">
        <v>41</v>
      </c>
      <c r="B20" s="24">
        <v>11</v>
      </c>
      <c r="C20" s="24"/>
      <c r="D20" s="32">
        <v>11302</v>
      </c>
      <c r="E20" s="32"/>
      <c r="F20" s="32">
        <v>363226</v>
      </c>
      <c r="G20" s="32"/>
      <c r="H20" s="32">
        <v>11302</v>
      </c>
      <c r="I20" s="32"/>
      <c r="J20" s="32">
        <v>237803</v>
      </c>
    </row>
    <row r="21" spans="1:10" ht="20.7" customHeight="1">
      <c r="A21" s="28" t="s">
        <v>66</v>
      </c>
      <c r="B21" s="24">
        <v>11</v>
      </c>
      <c r="C21" s="24"/>
      <c r="D21" s="42">
        <v>0</v>
      </c>
      <c r="E21" s="36"/>
      <c r="F21" s="39">
        <v>475000</v>
      </c>
      <c r="G21" s="36"/>
      <c r="H21" s="42">
        <v>0</v>
      </c>
      <c r="I21" s="36"/>
      <c r="J21" s="38">
        <v>475000</v>
      </c>
    </row>
    <row r="22" spans="1:10" ht="20.7" customHeight="1">
      <c r="A22" s="28" t="s">
        <v>18</v>
      </c>
      <c r="B22" s="24"/>
      <c r="C22" s="24"/>
      <c r="D22" s="43">
        <v>15163</v>
      </c>
      <c r="E22" s="36"/>
      <c r="F22" s="39">
        <v>33676</v>
      </c>
      <c r="G22" s="36"/>
      <c r="H22" s="44">
        <v>15154</v>
      </c>
      <c r="I22" s="36"/>
      <c r="J22" s="38">
        <v>25302</v>
      </c>
    </row>
    <row r="23" spans="1:10" ht="20.7" customHeight="1">
      <c r="A23" s="27" t="s">
        <v>60</v>
      </c>
      <c r="B23" s="24"/>
      <c r="C23" s="24"/>
      <c r="D23" s="45">
        <f>SUM(D17:D22)+D16+D12</f>
        <v>1169112</v>
      </c>
      <c r="E23" s="46"/>
      <c r="F23" s="47">
        <f>SUM(F17:F22)+F16+F12</f>
        <v>1604391</v>
      </c>
      <c r="G23" s="46"/>
      <c r="H23" s="45">
        <f>SUM(H17:H22)+H16+H12</f>
        <v>1163135</v>
      </c>
      <c r="I23" s="46"/>
      <c r="J23" s="47">
        <f>SUM(J17:J22)+J16+J12</f>
        <v>1275584</v>
      </c>
    </row>
    <row r="24" spans="1:10" ht="20.7" customHeight="1">
      <c r="A24" s="28"/>
      <c r="B24" s="24"/>
      <c r="C24" s="24"/>
      <c r="D24" s="36"/>
      <c r="E24" s="36"/>
      <c r="F24" s="36"/>
      <c r="G24" s="36"/>
      <c r="H24" s="41"/>
      <c r="I24" s="36"/>
      <c r="J24" s="41"/>
    </row>
    <row r="25" spans="1:10" ht="20.7" customHeight="1">
      <c r="A25" s="26" t="s">
        <v>61</v>
      </c>
      <c r="B25" s="24"/>
      <c r="C25" s="24"/>
      <c r="D25" s="36"/>
      <c r="E25" s="36"/>
      <c r="F25" s="36"/>
      <c r="G25" s="36"/>
      <c r="H25" s="41"/>
      <c r="I25" s="36"/>
      <c r="J25" s="41"/>
    </row>
    <row r="26" spans="1:10" ht="20.7" customHeight="1">
      <c r="A26" s="28" t="s">
        <v>32</v>
      </c>
      <c r="B26" s="24">
        <v>11</v>
      </c>
      <c r="C26" s="24"/>
      <c r="D26" s="36">
        <v>376342</v>
      </c>
      <c r="E26" s="36"/>
      <c r="F26" s="36">
        <v>316328</v>
      </c>
      <c r="G26" s="36"/>
      <c r="H26" s="48">
        <v>71829</v>
      </c>
      <c r="I26" s="36"/>
      <c r="J26" s="48">
        <v>23204</v>
      </c>
    </row>
    <row r="27" spans="1:10" ht="20.7" customHeight="1">
      <c r="A27" s="28" t="s">
        <v>27</v>
      </c>
      <c r="B27" s="24" t="s">
        <v>67</v>
      </c>
      <c r="C27" s="24"/>
      <c r="D27" s="42">
        <v>0</v>
      </c>
      <c r="E27" s="39"/>
      <c r="F27" s="42">
        <v>0</v>
      </c>
      <c r="G27" s="36"/>
      <c r="H27" s="38">
        <v>724988</v>
      </c>
      <c r="I27" s="36"/>
      <c r="J27" s="38">
        <v>1459697</v>
      </c>
    </row>
    <row r="28" spans="1:10" ht="20.7" customHeight="1">
      <c r="A28" s="28" t="s">
        <v>68</v>
      </c>
      <c r="B28" s="24" t="s">
        <v>69</v>
      </c>
      <c r="C28" s="24"/>
      <c r="D28" s="36">
        <v>1879982</v>
      </c>
      <c r="E28" s="36"/>
      <c r="F28" s="36">
        <v>1943642</v>
      </c>
      <c r="G28" s="36"/>
      <c r="H28" s="38">
        <v>1972345</v>
      </c>
      <c r="I28" s="36"/>
      <c r="J28" s="38">
        <v>1983468</v>
      </c>
    </row>
    <row r="29" spans="1:10" ht="20.7" customHeight="1">
      <c r="A29" s="28" t="s">
        <v>70</v>
      </c>
      <c r="B29" s="24"/>
      <c r="C29" s="24"/>
      <c r="D29" s="36">
        <v>9116</v>
      </c>
      <c r="E29" s="36"/>
      <c r="F29" s="36">
        <v>86715</v>
      </c>
      <c r="G29" s="39"/>
      <c r="H29" s="38">
        <v>9116</v>
      </c>
      <c r="I29" s="39"/>
      <c r="J29" s="38">
        <v>78097</v>
      </c>
    </row>
    <row r="30" spans="1:10" ht="20.7" customHeight="1">
      <c r="A30" s="28" t="s">
        <v>33</v>
      </c>
      <c r="B30" s="24"/>
      <c r="C30" s="24"/>
      <c r="D30" s="36">
        <v>624</v>
      </c>
      <c r="E30" s="36"/>
      <c r="F30" s="36">
        <v>8804</v>
      </c>
      <c r="G30" s="39"/>
      <c r="H30" s="38">
        <v>624</v>
      </c>
      <c r="I30" s="39"/>
      <c r="J30" s="38">
        <v>945</v>
      </c>
    </row>
    <row r="31" spans="1:10" ht="20.7" customHeight="1">
      <c r="A31" s="28" t="s">
        <v>28</v>
      </c>
      <c r="B31" s="24"/>
      <c r="C31" s="24"/>
      <c r="D31" s="36">
        <v>45356</v>
      </c>
      <c r="E31" s="36"/>
      <c r="F31" s="36">
        <v>156920</v>
      </c>
      <c r="G31" s="36"/>
      <c r="H31" s="42">
        <v>0</v>
      </c>
      <c r="I31" s="39"/>
      <c r="J31" s="42">
        <v>0</v>
      </c>
    </row>
    <row r="32" spans="1:10" ht="20.7" customHeight="1">
      <c r="A32" s="28" t="s">
        <v>38</v>
      </c>
      <c r="B32" s="24"/>
      <c r="C32" s="24"/>
      <c r="D32" s="38">
        <v>1558</v>
      </c>
      <c r="E32" s="36"/>
      <c r="F32" s="36">
        <v>2134</v>
      </c>
      <c r="G32" s="36"/>
      <c r="H32" s="38">
        <v>1558</v>
      </c>
      <c r="I32" s="39"/>
      <c r="J32" s="39">
        <v>1887</v>
      </c>
    </row>
    <row r="33" spans="1:10" ht="20.7" customHeight="1">
      <c r="A33" s="28" t="s">
        <v>20</v>
      </c>
      <c r="B33" s="24"/>
      <c r="C33" s="24"/>
      <c r="D33" s="42">
        <v>0</v>
      </c>
      <c r="E33" s="36"/>
      <c r="F33" s="36">
        <v>7886</v>
      </c>
      <c r="G33" s="36"/>
      <c r="H33" s="42">
        <v>0</v>
      </c>
      <c r="I33" s="39"/>
      <c r="J33" s="42">
        <v>0</v>
      </c>
    </row>
    <row r="34" spans="1:10" ht="20.7" customHeight="1">
      <c r="A34" s="28" t="s">
        <v>12</v>
      </c>
      <c r="B34" s="24" t="s">
        <v>63</v>
      </c>
      <c r="C34" s="24"/>
      <c r="D34" s="44">
        <v>765</v>
      </c>
      <c r="E34" s="36"/>
      <c r="F34" s="49">
        <v>1658</v>
      </c>
      <c r="G34" s="36"/>
      <c r="H34" s="44">
        <v>765</v>
      </c>
      <c r="I34" s="36"/>
      <c r="J34" s="44">
        <v>1025</v>
      </c>
    </row>
    <row r="35" spans="1:10" ht="20.7" customHeight="1">
      <c r="A35" s="27" t="s">
        <v>71</v>
      </c>
      <c r="B35" s="50"/>
      <c r="C35" s="50"/>
      <c r="D35" s="45">
        <f>SUM(D26:D34)</f>
        <v>2313743</v>
      </c>
      <c r="E35" s="46"/>
      <c r="F35" s="51">
        <f>SUM(F26:F34)</f>
        <v>2524087</v>
      </c>
      <c r="G35" s="46"/>
      <c r="H35" s="45">
        <f>SUM(H26:H34)</f>
        <v>2781225</v>
      </c>
      <c r="I35" s="52"/>
      <c r="J35" s="51">
        <f>SUM(J26:J34)</f>
        <v>3548323</v>
      </c>
    </row>
    <row r="36" spans="1:10" ht="20.7" customHeight="1">
      <c r="A36" s="27"/>
      <c r="B36" s="50"/>
      <c r="C36" s="50"/>
      <c r="D36" s="52"/>
      <c r="E36" s="46"/>
      <c r="F36" s="52"/>
      <c r="G36" s="46"/>
      <c r="H36" s="52"/>
      <c r="I36" s="52"/>
      <c r="J36" s="52"/>
    </row>
    <row r="37" spans="1:10" ht="20.7" customHeight="1" thickBot="1">
      <c r="A37" s="27" t="s">
        <v>72</v>
      </c>
      <c r="B37" s="24"/>
      <c r="C37" s="24"/>
      <c r="D37" s="53">
        <f>SUM(D35+D23)</f>
        <v>3482855</v>
      </c>
      <c r="E37" s="46"/>
      <c r="F37" s="54">
        <f>SUM(F35+F23)</f>
        <v>4128478</v>
      </c>
      <c r="G37" s="46"/>
      <c r="H37" s="53">
        <f>SUM(H35+H23)</f>
        <v>3944360</v>
      </c>
      <c r="I37" s="46"/>
      <c r="J37" s="54">
        <f>SUM(J35+J23)</f>
        <v>4823907</v>
      </c>
    </row>
    <row r="38" spans="1:10" ht="20.7" customHeight="1" thickTop="1">
      <c r="B38" s="21"/>
      <c r="C38" s="21"/>
    </row>
    <row r="39" spans="1:10" ht="20.7" customHeight="1">
      <c r="A39" s="67" t="s">
        <v>49</v>
      </c>
      <c r="B39" s="24"/>
      <c r="C39" s="24"/>
      <c r="D39" s="70"/>
      <c r="E39" s="70"/>
      <c r="F39" s="70"/>
      <c r="G39" s="70"/>
      <c r="H39" s="70"/>
      <c r="I39" s="70"/>
      <c r="J39" s="70"/>
    </row>
    <row r="40" spans="1:10" ht="20.7" customHeight="1">
      <c r="A40" s="91" t="s">
        <v>50</v>
      </c>
      <c r="B40" s="24"/>
      <c r="C40" s="24"/>
      <c r="D40" s="70"/>
      <c r="E40" s="70"/>
      <c r="F40" s="70"/>
      <c r="G40" s="70"/>
      <c r="H40" s="70"/>
      <c r="I40" s="70"/>
      <c r="J40" s="70"/>
    </row>
    <row r="41" spans="1:10" ht="20.7" customHeight="1">
      <c r="A41" s="280" t="s">
        <v>51</v>
      </c>
      <c r="B41" s="280"/>
      <c r="C41" s="280"/>
      <c r="D41" s="280"/>
      <c r="E41" s="280"/>
      <c r="F41" s="280"/>
      <c r="G41" s="280"/>
      <c r="H41" s="280"/>
      <c r="I41" s="280"/>
      <c r="J41" s="280"/>
    </row>
    <row r="42" spans="1:10" ht="20.7" customHeight="1">
      <c r="A42" s="11"/>
      <c r="B42" s="55"/>
      <c r="C42" s="55"/>
      <c r="D42" s="11"/>
      <c r="E42" s="11"/>
      <c r="F42" s="11"/>
      <c r="G42" s="11"/>
      <c r="H42" s="11"/>
      <c r="I42" s="11"/>
      <c r="J42" s="11"/>
    </row>
    <row r="43" spans="1:10" ht="20.7" customHeight="1">
      <c r="A43" s="56"/>
      <c r="B43" s="24"/>
      <c r="C43" s="24"/>
      <c r="D43" s="281" t="s">
        <v>52</v>
      </c>
      <c r="E43" s="281"/>
      <c r="F43" s="281"/>
      <c r="G43" s="56"/>
      <c r="H43" s="281" t="s">
        <v>53</v>
      </c>
      <c r="I43" s="281"/>
      <c r="J43" s="281"/>
    </row>
    <row r="44" spans="1:10" ht="20.7" customHeight="1">
      <c r="A44" s="56"/>
      <c r="B44" s="24"/>
      <c r="C44" s="24"/>
      <c r="D44" s="281" t="s">
        <v>46</v>
      </c>
      <c r="E44" s="281"/>
      <c r="F44" s="281"/>
      <c r="G44" s="56"/>
      <c r="H44" s="283" t="s">
        <v>46</v>
      </c>
      <c r="I44" s="283"/>
      <c r="J44" s="283"/>
    </row>
    <row r="45" spans="1:10" ht="20.7" customHeight="1">
      <c r="A45" s="57"/>
      <c r="B45" s="24"/>
      <c r="C45" s="24"/>
      <c r="D45" s="23" t="s">
        <v>58</v>
      </c>
      <c r="E45" s="58"/>
      <c r="F45" s="58" t="s">
        <v>54</v>
      </c>
      <c r="G45" s="57"/>
      <c r="H45" s="23" t="s">
        <v>58</v>
      </c>
      <c r="I45" s="58"/>
      <c r="J45" s="58" t="s">
        <v>54</v>
      </c>
    </row>
    <row r="46" spans="1:10" ht="20.7" customHeight="1">
      <c r="A46" s="25" t="s">
        <v>73</v>
      </c>
      <c r="B46" s="24" t="s">
        <v>26</v>
      </c>
      <c r="C46" s="24"/>
      <c r="D46" s="23">
        <v>2022</v>
      </c>
      <c r="E46" s="23"/>
      <c r="F46" s="23">
        <v>2021</v>
      </c>
      <c r="G46" s="23"/>
      <c r="H46" s="23">
        <v>2022</v>
      </c>
      <c r="I46" s="23"/>
      <c r="J46" s="23">
        <v>2021</v>
      </c>
    </row>
    <row r="47" spans="1:10" ht="20.7" customHeight="1">
      <c r="A47" s="27"/>
      <c r="B47" s="24"/>
      <c r="C47" s="24"/>
      <c r="D47" s="19" t="s">
        <v>55</v>
      </c>
      <c r="E47" s="58"/>
      <c r="F47" s="58"/>
      <c r="G47" s="58"/>
      <c r="H47" s="19" t="s">
        <v>55</v>
      </c>
      <c r="I47" s="58"/>
      <c r="J47" s="58"/>
    </row>
    <row r="48" spans="1:10" ht="20.7" customHeight="1">
      <c r="A48" s="71"/>
      <c r="B48" s="24"/>
      <c r="C48" s="24"/>
      <c r="D48" s="284" t="s">
        <v>56</v>
      </c>
      <c r="E48" s="284"/>
      <c r="F48" s="284"/>
      <c r="G48" s="284"/>
      <c r="H48" s="284"/>
      <c r="I48" s="284"/>
      <c r="J48" s="284"/>
    </row>
    <row r="49" spans="1:12" ht="20.7" customHeight="1">
      <c r="A49" s="26" t="s">
        <v>74</v>
      </c>
      <c r="B49" s="24"/>
      <c r="C49" s="24"/>
      <c r="D49" s="58"/>
      <c r="E49" s="58"/>
      <c r="F49" s="58"/>
      <c r="G49" s="57"/>
      <c r="H49" s="58"/>
      <c r="I49" s="58"/>
      <c r="J49" s="58"/>
    </row>
    <row r="50" spans="1:12" ht="20.7" customHeight="1">
      <c r="A50" s="28" t="s">
        <v>75</v>
      </c>
      <c r="B50" s="24">
        <v>7.1</v>
      </c>
      <c r="C50" s="24"/>
      <c r="D50" s="32">
        <v>0</v>
      </c>
      <c r="E50" s="32"/>
      <c r="F50" s="32">
        <v>300000</v>
      </c>
      <c r="G50" s="59"/>
      <c r="H50" s="32">
        <v>0</v>
      </c>
      <c r="I50" s="32"/>
      <c r="J50" s="32">
        <v>300000</v>
      </c>
    </row>
    <row r="51" spans="1:12" ht="20.7" customHeight="1">
      <c r="A51" s="28" t="s">
        <v>37</v>
      </c>
      <c r="B51" s="24">
        <v>7.2</v>
      </c>
      <c r="C51" s="24"/>
      <c r="D51" s="39">
        <v>500000</v>
      </c>
      <c r="E51" s="40"/>
      <c r="F51" s="39">
        <v>340000</v>
      </c>
      <c r="G51" s="39"/>
      <c r="H51" s="39">
        <v>500000</v>
      </c>
      <c r="I51" s="40"/>
      <c r="J51" s="39">
        <v>340000</v>
      </c>
    </row>
    <row r="52" spans="1:12" ht="20.7" customHeight="1">
      <c r="A52" s="28" t="s">
        <v>34</v>
      </c>
      <c r="B52" s="24"/>
      <c r="C52" s="24"/>
      <c r="D52" s="39">
        <v>490</v>
      </c>
      <c r="E52" s="60"/>
      <c r="F52" s="39">
        <v>4310</v>
      </c>
      <c r="G52" s="39"/>
      <c r="H52" s="39">
        <v>490</v>
      </c>
      <c r="I52" s="39"/>
      <c r="J52" s="39">
        <v>459</v>
      </c>
    </row>
    <row r="53" spans="1:12" ht="20.7" customHeight="1">
      <c r="A53" s="28" t="s">
        <v>76</v>
      </c>
      <c r="B53" s="24" t="s">
        <v>63</v>
      </c>
      <c r="C53" s="24"/>
      <c r="D53" s="42">
        <v>0</v>
      </c>
      <c r="E53" s="42"/>
      <c r="F53" s="61">
        <v>0</v>
      </c>
      <c r="G53" s="39"/>
      <c r="H53" s="39">
        <v>156584</v>
      </c>
      <c r="I53" s="40"/>
      <c r="J53" s="39">
        <v>690200</v>
      </c>
    </row>
    <row r="54" spans="1:12" ht="20.7" customHeight="1">
      <c r="A54" s="28" t="s">
        <v>42</v>
      </c>
      <c r="B54" s="24"/>
      <c r="C54" s="24"/>
      <c r="D54" s="42">
        <v>0</v>
      </c>
      <c r="E54" s="42"/>
      <c r="F54" s="61">
        <v>7</v>
      </c>
      <c r="G54" s="39"/>
      <c r="H54" s="39">
        <v>0</v>
      </c>
      <c r="I54" s="40"/>
      <c r="J54" s="39">
        <v>0</v>
      </c>
    </row>
    <row r="55" spans="1:12" ht="20.7" customHeight="1">
      <c r="A55" s="28" t="s">
        <v>0</v>
      </c>
      <c r="B55" s="24" t="s">
        <v>63</v>
      </c>
      <c r="C55" s="24"/>
      <c r="D55" s="43">
        <v>21865</v>
      </c>
      <c r="E55" s="39"/>
      <c r="F55" s="39">
        <v>126580</v>
      </c>
      <c r="G55" s="39"/>
      <c r="H55" s="43">
        <v>21654</v>
      </c>
      <c r="I55" s="39"/>
      <c r="J55" s="39">
        <v>78981</v>
      </c>
    </row>
    <row r="56" spans="1:12" ht="20.7" customHeight="1">
      <c r="A56" s="27" t="s">
        <v>77</v>
      </c>
      <c r="B56" s="24"/>
      <c r="C56" s="24"/>
      <c r="D56" s="45">
        <f>SUM(D50:D55)</f>
        <v>522355</v>
      </c>
      <c r="E56" s="52"/>
      <c r="F56" s="62">
        <f>SUM(F50:F55)</f>
        <v>770897</v>
      </c>
      <c r="G56" s="52"/>
      <c r="H56" s="45">
        <f>SUM(H50:H55)</f>
        <v>678728</v>
      </c>
      <c r="I56" s="52"/>
      <c r="J56" s="62">
        <f>SUM(J50:J55)</f>
        <v>1409640</v>
      </c>
    </row>
    <row r="57" spans="1:12" s="5" customFormat="1" ht="20.7" customHeight="1">
      <c r="A57" s="72"/>
      <c r="B57" s="3"/>
      <c r="C57" s="3"/>
      <c r="D57" s="1"/>
      <c r="E57" s="1"/>
      <c r="F57" s="1"/>
      <c r="G57" s="1"/>
      <c r="H57" s="1"/>
      <c r="I57" s="1"/>
      <c r="J57" s="1"/>
      <c r="L57" s="10"/>
    </row>
    <row r="58" spans="1:12" s="5" customFormat="1" ht="20.7" customHeight="1">
      <c r="A58" s="26" t="s">
        <v>78</v>
      </c>
      <c r="B58" s="24"/>
      <c r="C58" s="24"/>
      <c r="D58" s="40"/>
      <c r="E58" s="40"/>
      <c r="F58" s="40"/>
      <c r="G58" s="40"/>
      <c r="H58" s="40"/>
      <c r="I58" s="40"/>
      <c r="J58" s="40"/>
      <c r="L58" s="10"/>
    </row>
    <row r="59" spans="1:12" s="5" customFormat="1" ht="20.7" customHeight="1">
      <c r="A59" s="28" t="s">
        <v>79</v>
      </c>
      <c r="B59" s="24" t="s">
        <v>198</v>
      </c>
      <c r="C59" s="24"/>
      <c r="D59" s="40">
        <v>366800</v>
      </c>
      <c r="E59" s="40"/>
      <c r="F59" s="40">
        <v>666800</v>
      </c>
      <c r="G59" s="39"/>
      <c r="H59" s="40">
        <v>366800</v>
      </c>
      <c r="I59" s="40"/>
      <c r="J59" s="40">
        <v>666800</v>
      </c>
      <c r="L59" s="10"/>
    </row>
    <row r="60" spans="1:12" s="5" customFormat="1" ht="20.7" customHeight="1">
      <c r="A60" s="28" t="s">
        <v>35</v>
      </c>
      <c r="B60" s="24"/>
      <c r="C60" s="24"/>
      <c r="D60" s="39">
        <v>217</v>
      </c>
      <c r="E60" s="46"/>
      <c r="F60" s="39">
        <v>4759</v>
      </c>
      <c r="G60" s="39"/>
      <c r="H60" s="39">
        <v>217</v>
      </c>
      <c r="I60" s="39"/>
      <c r="J60" s="39">
        <v>589</v>
      </c>
      <c r="L60" s="10"/>
    </row>
    <row r="61" spans="1:12" s="5" customFormat="1" ht="20.7" customHeight="1">
      <c r="A61" s="28" t="s">
        <v>80</v>
      </c>
      <c r="B61" s="24"/>
      <c r="C61" s="24"/>
      <c r="D61" s="43">
        <v>30614</v>
      </c>
      <c r="E61" s="40"/>
      <c r="F61" s="39">
        <v>68755</v>
      </c>
      <c r="G61" s="39"/>
      <c r="H61" s="43">
        <v>30614</v>
      </c>
      <c r="I61" s="40"/>
      <c r="J61" s="39">
        <v>29383</v>
      </c>
      <c r="L61" s="10"/>
    </row>
    <row r="62" spans="1:12" ht="20.7" customHeight="1">
      <c r="A62" s="27" t="s">
        <v>81</v>
      </c>
      <c r="B62" s="50"/>
      <c r="C62" s="50"/>
      <c r="D62" s="45">
        <f>SUM(D59:D61)</f>
        <v>397631</v>
      </c>
      <c r="E62" s="52"/>
      <c r="F62" s="62">
        <f>SUM(F59:F61)</f>
        <v>740314</v>
      </c>
      <c r="G62" s="63"/>
      <c r="H62" s="45">
        <f>SUM(H59:H61)</f>
        <v>397631</v>
      </c>
      <c r="I62" s="52"/>
      <c r="J62" s="62">
        <f>SUM(J59:J61)</f>
        <v>696772</v>
      </c>
    </row>
    <row r="63" spans="1:12" ht="20.7" customHeight="1">
      <c r="A63" s="27"/>
      <c r="B63" s="50"/>
      <c r="C63" s="50"/>
      <c r="D63" s="52"/>
      <c r="E63" s="52"/>
      <c r="F63" s="52"/>
      <c r="G63" s="52"/>
      <c r="H63" s="52"/>
      <c r="I63" s="52"/>
      <c r="J63" s="52"/>
    </row>
    <row r="64" spans="1:12" ht="20.7" customHeight="1">
      <c r="A64" s="27" t="s">
        <v>82</v>
      </c>
      <c r="B64" s="24"/>
      <c r="C64" s="24"/>
      <c r="D64" s="64">
        <f>D56+D62</f>
        <v>919986</v>
      </c>
      <c r="E64" s="52"/>
      <c r="F64" s="51">
        <f>F56+F62</f>
        <v>1511211</v>
      </c>
      <c r="G64" s="63"/>
      <c r="H64" s="64">
        <f>H56+H62</f>
        <v>1076359</v>
      </c>
      <c r="I64" s="52"/>
      <c r="J64" s="51">
        <f>J56+J62</f>
        <v>2106412</v>
      </c>
    </row>
    <row r="65" spans="1:14" ht="20.7" customHeight="1">
      <c r="A65" s="71"/>
      <c r="B65" s="24"/>
      <c r="C65" s="24"/>
      <c r="D65" s="40"/>
      <c r="E65" s="40"/>
      <c r="F65" s="40"/>
      <c r="G65" s="40"/>
      <c r="H65" s="40"/>
      <c r="I65" s="40"/>
      <c r="J65" s="40"/>
      <c r="K65" s="12"/>
      <c r="L65" s="5"/>
      <c r="M65" s="5"/>
      <c r="N65" s="5"/>
    </row>
    <row r="66" spans="1:14" ht="20.7" customHeight="1">
      <c r="A66" s="26" t="s">
        <v>43</v>
      </c>
      <c r="B66" s="24"/>
      <c r="C66" s="24"/>
      <c r="D66" s="40"/>
      <c r="E66" s="40"/>
      <c r="F66" s="40"/>
      <c r="G66" s="40"/>
      <c r="H66" s="40"/>
      <c r="I66" s="40"/>
      <c r="J66" s="40"/>
    </row>
    <row r="67" spans="1:14" s="16" customFormat="1" ht="20.7" customHeight="1">
      <c r="A67" s="28" t="s">
        <v>10</v>
      </c>
      <c r="B67" s="24"/>
      <c r="C67" s="24"/>
      <c r="D67" s="36"/>
      <c r="E67" s="36"/>
      <c r="F67" s="36"/>
      <c r="G67" s="36"/>
      <c r="H67" s="36"/>
      <c r="I67" s="36"/>
      <c r="J67" s="36"/>
      <c r="K67" s="15"/>
      <c r="M67" s="17"/>
    </row>
    <row r="68" spans="1:14" ht="20.7" customHeight="1">
      <c r="A68" s="71" t="s">
        <v>83</v>
      </c>
      <c r="B68" s="24"/>
      <c r="C68" s="24"/>
      <c r="D68" s="36"/>
      <c r="E68" s="36"/>
      <c r="F68" s="36"/>
      <c r="G68" s="36"/>
      <c r="H68" s="36"/>
      <c r="I68" s="36"/>
      <c r="J68" s="36"/>
    </row>
    <row r="69" spans="1:14" ht="20.7" customHeight="1" thickBot="1">
      <c r="A69" s="71" t="s">
        <v>84</v>
      </c>
      <c r="B69" s="24"/>
      <c r="C69" s="24"/>
      <c r="D69" s="65">
        <v>1729277</v>
      </c>
      <c r="E69" s="36"/>
      <c r="F69" s="65">
        <v>1729277</v>
      </c>
      <c r="G69" s="36"/>
      <c r="H69" s="65">
        <v>1729277</v>
      </c>
      <c r="I69" s="36"/>
      <c r="J69" s="65">
        <v>1729277</v>
      </c>
    </row>
    <row r="70" spans="1:14" ht="20.7" customHeight="1" thickTop="1">
      <c r="A70" s="71" t="s">
        <v>85</v>
      </c>
      <c r="B70" s="24"/>
      <c r="C70" s="24"/>
      <c r="D70" s="40"/>
      <c r="E70" s="40"/>
      <c r="F70" s="40"/>
      <c r="G70" s="40"/>
      <c r="H70" s="40"/>
      <c r="I70" s="40"/>
      <c r="J70" s="40"/>
    </row>
    <row r="71" spans="1:14" ht="20.7" customHeight="1">
      <c r="A71" s="71" t="s">
        <v>84</v>
      </c>
      <c r="B71" s="24"/>
      <c r="C71" s="24"/>
      <c r="D71" s="40">
        <v>1729277</v>
      </c>
      <c r="E71" s="40"/>
      <c r="F71" s="40">
        <v>1729277</v>
      </c>
      <c r="G71" s="40"/>
      <c r="H71" s="40">
        <v>1729277</v>
      </c>
      <c r="I71" s="40"/>
      <c r="J71" s="40">
        <v>1729277</v>
      </c>
    </row>
    <row r="72" spans="1:14" ht="20.7" customHeight="1">
      <c r="A72" s="28" t="s">
        <v>86</v>
      </c>
      <c r="B72" s="24"/>
      <c r="C72" s="24"/>
      <c r="D72" s="40">
        <v>208455</v>
      </c>
      <c r="E72" s="40"/>
      <c r="F72" s="40">
        <v>208455</v>
      </c>
      <c r="G72" s="40"/>
      <c r="H72" s="40">
        <v>208455</v>
      </c>
      <c r="I72" s="40"/>
      <c r="J72" s="40">
        <v>208455</v>
      </c>
    </row>
    <row r="73" spans="1:14" ht="20.7" customHeight="1">
      <c r="A73" s="28" t="s">
        <v>25</v>
      </c>
      <c r="B73" s="24"/>
      <c r="C73" s="24"/>
      <c r="D73" s="40"/>
      <c r="E73" s="40"/>
      <c r="F73" s="40"/>
      <c r="G73" s="40"/>
      <c r="H73" s="40"/>
      <c r="I73" s="40"/>
      <c r="J73" s="40"/>
      <c r="K73" s="12"/>
      <c r="L73" s="5"/>
      <c r="M73" s="5"/>
      <c r="N73" s="5"/>
    </row>
    <row r="74" spans="1:14" ht="20.7" customHeight="1">
      <c r="A74" s="28" t="s">
        <v>208</v>
      </c>
      <c r="B74" s="24"/>
      <c r="C74" s="24"/>
      <c r="D74" s="40"/>
      <c r="E74" s="40"/>
      <c r="F74" s="40"/>
      <c r="G74" s="40"/>
      <c r="H74" s="40"/>
      <c r="I74" s="40"/>
      <c r="J74" s="40"/>
    </row>
    <row r="75" spans="1:14" ht="20.7" customHeight="1">
      <c r="A75" s="28" t="s">
        <v>225</v>
      </c>
      <c r="B75" s="24"/>
      <c r="C75" s="24"/>
      <c r="D75" s="40">
        <f>Consolidated!H30</f>
        <v>65000</v>
      </c>
      <c r="E75" s="40"/>
      <c r="F75" s="40">
        <v>65000</v>
      </c>
      <c r="G75" s="40"/>
      <c r="H75" s="40">
        <v>65000</v>
      </c>
      <c r="I75" s="40"/>
      <c r="J75" s="40">
        <v>65000</v>
      </c>
    </row>
    <row r="76" spans="1:14" ht="20.7" customHeight="1">
      <c r="A76" s="28" t="s">
        <v>209</v>
      </c>
      <c r="B76" s="24"/>
      <c r="C76" s="24"/>
      <c r="D76" s="40">
        <f>Consolidated!J30</f>
        <v>801262</v>
      </c>
      <c r="E76" s="40"/>
      <c r="F76" s="40">
        <v>936011</v>
      </c>
      <c r="G76" s="40"/>
      <c r="H76" s="40">
        <v>873381</v>
      </c>
      <c r="I76" s="40"/>
      <c r="J76" s="40">
        <v>722712</v>
      </c>
    </row>
    <row r="77" spans="1:14" ht="20.7" customHeight="1">
      <c r="A77" s="28" t="s">
        <v>87</v>
      </c>
      <c r="B77" s="24"/>
      <c r="C77" s="24"/>
      <c r="D77" s="43">
        <f>SUM(Consolidated!L30:T30)</f>
        <v>-241125</v>
      </c>
      <c r="E77" s="40"/>
      <c r="F77" s="43">
        <v>-321476</v>
      </c>
      <c r="G77" s="40"/>
      <c r="H77" s="43">
        <v>-8112</v>
      </c>
      <c r="I77" s="40"/>
      <c r="J77" s="43">
        <v>-7949</v>
      </c>
    </row>
    <row r="78" spans="1:14" ht="20.7" customHeight="1">
      <c r="A78" s="27" t="s">
        <v>88</v>
      </c>
      <c r="B78" s="24"/>
      <c r="C78" s="24"/>
      <c r="D78" s="64">
        <f>SUM(D71:D77)</f>
        <v>2562869</v>
      </c>
      <c r="E78" s="52"/>
      <c r="F78" s="62">
        <f>SUM(F71:F77)</f>
        <v>2617267</v>
      </c>
      <c r="G78" s="52"/>
      <c r="H78" s="64">
        <f>SUM(H71:H77)</f>
        <v>2868001</v>
      </c>
      <c r="I78" s="52"/>
      <c r="J78" s="62">
        <f>SUM(J71:J77)</f>
        <v>2717495</v>
      </c>
    </row>
    <row r="79" spans="1:14" ht="20.7" customHeight="1">
      <c r="A79" s="27"/>
      <c r="B79" s="24"/>
      <c r="C79" s="24"/>
      <c r="D79" s="52"/>
      <c r="E79" s="52"/>
      <c r="F79" s="52"/>
      <c r="G79" s="52"/>
      <c r="H79" s="52"/>
      <c r="I79" s="52"/>
      <c r="J79" s="52"/>
    </row>
    <row r="80" spans="1:14" ht="20.7" customHeight="1" thickBot="1">
      <c r="A80" s="27" t="s">
        <v>89</v>
      </c>
      <c r="B80" s="50"/>
      <c r="C80" s="50"/>
      <c r="D80" s="53">
        <f>D78+D64</f>
        <v>3482855</v>
      </c>
      <c r="E80" s="52"/>
      <c r="F80" s="66">
        <f>F78+F64</f>
        <v>4128478</v>
      </c>
      <c r="G80" s="52"/>
      <c r="H80" s="53">
        <f>H78+H64</f>
        <v>3944360</v>
      </c>
      <c r="I80" s="52"/>
      <c r="J80" s="66">
        <f>J78+J64</f>
        <v>4823907</v>
      </c>
    </row>
    <row r="81" spans="1:10" ht="20.7" customHeight="1" thickTop="1">
      <c r="A81" s="18"/>
      <c r="B81" s="21"/>
      <c r="C81" s="21"/>
      <c r="D81" s="20"/>
      <c r="E81" s="20"/>
      <c r="F81" s="20"/>
      <c r="G81" s="20"/>
      <c r="H81" s="20"/>
      <c r="I81" s="20"/>
      <c r="J81" s="20"/>
    </row>
    <row r="82" spans="1:10" ht="20.7" customHeight="1">
      <c r="A82" s="18"/>
      <c r="D82" s="13"/>
      <c r="E82" s="13"/>
      <c r="F82" s="13"/>
      <c r="G82" s="14"/>
      <c r="H82" s="13"/>
      <c r="I82" s="13"/>
      <c r="J82" s="13"/>
    </row>
    <row r="83" spans="1:10" ht="20.7" customHeight="1">
      <c r="A83" s="18"/>
      <c r="D83" s="13">
        <f>D80-D37</f>
        <v>0</v>
      </c>
      <c r="E83" s="13"/>
      <c r="F83" s="13"/>
      <c r="G83" s="14"/>
      <c r="H83" s="13"/>
      <c r="I83" s="13"/>
      <c r="J83" s="13"/>
    </row>
    <row r="84" spans="1:10" ht="20.7" customHeight="1">
      <c r="B84" s="7"/>
      <c r="C84" s="7"/>
      <c r="G84" s="14"/>
      <c r="H84" s="13"/>
      <c r="I84" s="13"/>
      <c r="J84" s="13"/>
    </row>
    <row r="90" spans="1:10" ht="20.7" customHeight="1">
      <c r="A90" s="285"/>
      <c r="B90" s="285"/>
      <c r="C90" s="78"/>
    </row>
  </sheetData>
  <mergeCells count="15">
    <mergeCell ref="D44:F44"/>
    <mergeCell ref="H44:J44"/>
    <mergeCell ref="D48:J48"/>
    <mergeCell ref="A90:B90"/>
    <mergeCell ref="D6:F6"/>
    <mergeCell ref="H6:J6"/>
    <mergeCell ref="D10:J10"/>
    <mergeCell ref="A41:J41"/>
    <mergeCell ref="D43:F43"/>
    <mergeCell ref="H43:J43"/>
    <mergeCell ref="A3:J3"/>
    <mergeCell ref="D5:F5"/>
    <mergeCell ref="H5:J5"/>
    <mergeCell ref="D4:F4"/>
    <mergeCell ref="H4:J4"/>
  </mergeCells>
  <pageMargins left="0.8" right="0.8" top="0.48" bottom="0.5" header="0.5" footer="0.5"/>
  <pageSetup paperSize="9" scale="73" firstPageNumber="3" fitToHeight="0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64"/>
  <sheetViews>
    <sheetView topLeftCell="A10" zoomScale="77" zoomScaleNormal="77" zoomScaleSheetLayoutView="80" workbookViewId="0">
      <selection activeCell="A21" sqref="A21"/>
    </sheetView>
  </sheetViews>
  <sheetFormatPr defaultColWidth="11.375" defaultRowHeight="20.25" customHeight="1"/>
  <cols>
    <col min="1" max="1" width="63.5" style="76" customWidth="1"/>
    <col min="2" max="2" width="13.5" style="74" customWidth="1"/>
    <col min="3" max="3" width="17.125" style="76" customWidth="1"/>
    <col min="4" max="4" width="2.125" style="76" customWidth="1"/>
    <col min="5" max="5" width="17.125" style="76" customWidth="1"/>
    <col min="6" max="6" width="2.125" style="76" customWidth="1"/>
    <col min="7" max="7" width="17.125" style="76" customWidth="1"/>
    <col min="8" max="8" width="2.125" style="76" customWidth="1"/>
    <col min="9" max="9" width="17.125" style="76" customWidth="1"/>
    <col min="10" max="16384" width="11.375" style="76"/>
  </cols>
  <sheetData>
    <row r="1" spans="1:9" s="103" customFormat="1" ht="21.6" customHeight="1">
      <c r="A1" s="289" t="s">
        <v>49</v>
      </c>
      <c r="B1" s="289"/>
      <c r="C1" s="289"/>
      <c r="D1" s="289"/>
      <c r="E1" s="289"/>
      <c r="F1" s="289"/>
      <c r="G1" s="289"/>
      <c r="H1" s="289"/>
      <c r="I1" s="289"/>
    </row>
    <row r="2" spans="1:9" s="105" customFormat="1" ht="21.6" customHeight="1">
      <c r="A2" s="104" t="s">
        <v>50</v>
      </c>
      <c r="B2" s="104"/>
      <c r="C2" s="104"/>
      <c r="D2" s="104"/>
      <c r="E2" s="104"/>
      <c r="F2" s="104"/>
      <c r="G2" s="104"/>
      <c r="H2" s="104"/>
      <c r="I2" s="104"/>
    </row>
    <row r="3" spans="1:9" s="106" customFormat="1" ht="20.25" customHeight="1">
      <c r="A3" s="287" t="s">
        <v>90</v>
      </c>
      <c r="B3" s="288"/>
      <c r="C3" s="288"/>
      <c r="D3" s="288"/>
      <c r="E3" s="288"/>
      <c r="F3" s="288"/>
      <c r="G3" s="288"/>
      <c r="H3" s="288"/>
      <c r="I3" s="288"/>
    </row>
    <row r="4" spans="1:9" ht="20.25" customHeight="1">
      <c r="A4" s="290"/>
      <c r="B4" s="290"/>
      <c r="C4" s="290"/>
      <c r="D4" s="290"/>
      <c r="E4" s="290"/>
      <c r="F4" s="290"/>
      <c r="G4" s="290"/>
      <c r="H4" s="290"/>
      <c r="I4" s="290"/>
    </row>
    <row r="5" spans="1:9" s="83" customFormat="1" ht="20.25" customHeight="1">
      <c r="B5" s="22"/>
      <c r="C5" s="281" t="s">
        <v>52</v>
      </c>
      <c r="D5" s="281"/>
      <c r="E5" s="281"/>
      <c r="F5" s="73"/>
      <c r="G5" s="281" t="s">
        <v>53</v>
      </c>
      <c r="H5" s="281"/>
      <c r="I5" s="281"/>
    </row>
    <row r="6" spans="1:9" ht="20.25" customHeight="1">
      <c r="C6" s="281" t="s">
        <v>46</v>
      </c>
      <c r="D6" s="281"/>
      <c r="E6" s="281"/>
      <c r="F6" s="73"/>
      <c r="G6" s="281" t="s">
        <v>91</v>
      </c>
      <c r="H6" s="281"/>
      <c r="I6" s="281"/>
    </row>
    <row r="7" spans="1:9" ht="20.25" customHeight="1">
      <c r="C7" s="291" t="s">
        <v>92</v>
      </c>
      <c r="D7" s="291"/>
      <c r="E7" s="291"/>
      <c r="F7" s="75"/>
      <c r="G7" s="291" t="s">
        <v>92</v>
      </c>
      <c r="H7" s="291"/>
      <c r="I7" s="291"/>
    </row>
    <row r="8" spans="1:9" ht="20.25" customHeight="1">
      <c r="B8" s="22"/>
      <c r="C8" s="292" t="s">
        <v>58</v>
      </c>
      <c r="D8" s="293"/>
      <c r="E8" s="293"/>
      <c r="F8" s="75"/>
      <c r="G8" s="292" t="s">
        <v>58</v>
      </c>
      <c r="H8" s="293"/>
      <c r="I8" s="293"/>
    </row>
    <row r="9" spans="1:9" ht="20.25" customHeight="1">
      <c r="B9" s="29"/>
      <c r="C9" s="74">
        <v>2022</v>
      </c>
      <c r="E9" s="74">
        <v>2021</v>
      </c>
      <c r="F9" s="77"/>
      <c r="G9" s="74">
        <v>2022</v>
      </c>
      <c r="I9" s="74">
        <v>2021</v>
      </c>
    </row>
    <row r="10" spans="1:9" ht="20.25" customHeight="1">
      <c r="B10" s="29"/>
      <c r="C10" s="74"/>
      <c r="E10" s="74" t="s">
        <v>93</v>
      </c>
      <c r="F10" s="77"/>
      <c r="G10" s="74"/>
      <c r="I10" s="74" t="s">
        <v>93</v>
      </c>
    </row>
    <row r="11" spans="1:9" ht="20.25" customHeight="1">
      <c r="B11" s="22"/>
      <c r="C11" s="286" t="s">
        <v>56</v>
      </c>
      <c r="D11" s="286"/>
      <c r="E11" s="286"/>
      <c r="F11" s="286"/>
      <c r="G11" s="286"/>
      <c r="H11" s="286"/>
      <c r="I11" s="286"/>
    </row>
    <row r="12" spans="1:9" ht="20.25" customHeight="1">
      <c r="A12" s="79" t="s">
        <v>210</v>
      </c>
      <c r="C12" s="107"/>
      <c r="D12" s="107"/>
      <c r="E12" s="107"/>
      <c r="F12" s="107"/>
      <c r="G12" s="107"/>
      <c r="H12" s="107"/>
      <c r="I12" s="107"/>
    </row>
    <row r="13" spans="1:9" ht="20.25" customHeight="1">
      <c r="A13" s="76" t="s">
        <v>114</v>
      </c>
      <c r="C13" s="108">
        <v>16649</v>
      </c>
      <c r="D13" s="107"/>
      <c r="E13" s="61">
        <v>6189</v>
      </c>
      <c r="F13" s="107"/>
      <c r="G13" s="108">
        <v>30655</v>
      </c>
      <c r="H13" s="107"/>
      <c r="I13" s="61">
        <v>27913</v>
      </c>
    </row>
    <row r="14" spans="1:9" ht="20.25" customHeight="1">
      <c r="A14" s="76" t="s">
        <v>221</v>
      </c>
      <c r="B14" s="275"/>
      <c r="C14" s="61">
        <v>0</v>
      </c>
      <c r="D14" s="61"/>
      <c r="E14" s="259">
        <v>82</v>
      </c>
      <c r="F14" s="259"/>
      <c r="G14" s="259">
        <v>0</v>
      </c>
      <c r="H14" s="259"/>
      <c r="I14" s="259">
        <v>82</v>
      </c>
    </row>
    <row r="15" spans="1:9" ht="20.25" customHeight="1">
      <c r="A15" s="76" t="s">
        <v>15</v>
      </c>
      <c r="C15" s="61">
        <v>18</v>
      </c>
      <c r="D15" s="61"/>
      <c r="E15" s="61">
        <v>786</v>
      </c>
      <c r="F15" s="61"/>
      <c r="G15" s="61">
        <v>19</v>
      </c>
      <c r="H15" s="61"/>
      <c r="I15" s="61">
        <v>3554</v>
      </c>
    </row>
    <row r="16" spans="1:9" ht="20.25" customHeight="1">
      <c r="A16" s="83" t="s">
        <v>212</v>
      </c>
      <c r="B16" s="22"/>
      <c r="C16" s="110">
        <f>SUM(C13:C15)</f>
        <v>16667</v>
      </c>
      <c r="D16" s="111"/>
      <c r="E16" s="45">
        <f>SUM(E13:E15)</f>
        <v>7057</v>
      </c>
      <c r="F16" s="111"/>
      <c r="G16" s="110">
        <f>SUM(G13:G15)</f>
        <v>30674</v>
      </c>
      <c r="H16" s="111"/>
      <c r="I16" s="45">
        <f>SUM(I13:I15)</f>
        <v>31549</v>
      </c>
    </row>
    <row r="17" spans="1:9" s="83" customFormat="1" ht="20.25" customHeight="1">
      <c r="A17" s="76"/>
      <c r="B17" s="74"/>
      <c r="C17" s="61"/>
      <c r="D17" s="61"/>
      <c r="E17" s="61"/>
      <c r="F17" s="61"/>
      <c r="G17" s="61"/>
      <c r="H17" s="61"/>
      <c r="I17" s="61"/>
    </row>
    <row r="18" spans="1:9" ht="20.25" customHeight="1">
      <c r="A18" s="79" t="s">
        <v>94</v>
      </c>
      <c r="C18" s="61"/>
      <c r="D18" s="61"/>
      <c r="E18" s="61"/>
      <c r="F18" s="61"/>
      <c r="G18" s="61"/>
      <c r="H18" s="61"/>
      <c r="I18" s="61"/>
    </row>
    <row r="19" spans="1:9" ht="20.25" customHeight="1">
      <c r="A19" s="76" t="s">
        <v>116</v>
      </c>
      <c r="C19" s="61">
        <v>18058</v>
      </c>
      <c r="D19" s="61"/>
      <c r="E19" s="259">
        <v>13083</v>
      </c>
      <c r="F19" s="259"/>
      <c r="G19" s="259">
        <v>12565</v>
      </c>
      <c r="H19" s="259"/>
      <c r="I19" s="259">
        <v>10350</v>
      </c>
    </row>
    <row r="20" spans="1:9" ht="20.25" customHeight="1">
      <c r="A20" s="76" t="s">
        <v>8</v>
      </c>
      <c r="C20" s="61">
        <v>34651</v>
      </c>
      <c r="D20" s="61"/>
      <c r="E20" s="259">
        <v>22848</v>
      </c>
      <c r="F20" s="259"/>
      <c r="G20" s="259">
        <v>16167</v>
      </c>
      <c r="H20" s="259"/>
      <c r="I20" s="259">
        <v>11101</v>
      </c>
    </row>
    <row r="21" spans="1:9" ht="20.25" customHeight="1">
      <c r="A21" s="76" t="s">
        <v>224</v>
      </c>
      <c r="B21" s="273"/>
      <c r="C21" s="61">
        <v>2735</v>
      </c>
      <c r="D21" s="61"/>
      <c r="E21" s="259">
        <v>0</v>
      </c>
      <c r="F21" s="259"/>
      <c r="G21" s="259">
        <v>2735</v>
      </c>
      <c r="H21" s="259"/>
      <c r="I21" s="259">
        <v>0</v>
      </c>
    </row>
    <row r="22" spans="1:9" ht="20.25" customHeight="1">
      <c r="A22" s="83" t="s">
        <v>95</v>
      </c>
      <c r="B22" s="22"/>
      <c r="C22" s="110">
        <f>SUM(C19:C21)</f>
        <v>55444</v>
      </c>
      <c r="D22" s="111"/>
      <c r="E22" s="260">
        <f>SUM(E19:E21)</f>
        <v>35931</v>
      </c>
      <c r="F22" s="261"/>
      <c r="G22" s="110">
        <f>SUM(G19:G21)</f>
        <v>31467</v>
      </c>
      <c r="H22" s="261"/>
      <c r="I22" s="260">
        <f>SUM(I19:I21)</f>
        <v>21451</v>
      </c>
    </row>
    <row r="23" spans="1:9" s="83" customFormat="1" ht="20.25" customHeight="1">
      <c r="B23" s="22"/>
      <c r="C23" s="112"/>
      <c r="D23" s="111"/>
      <c r="E23" s="262"/>
      <c r="F23" s="261"/>
      <c r="G23" s="262"/>
      <c r="H23" s="261"/>
      <c r="I23" s="262"/>
    </row>
    <row r="24" spans="1:9" s="83" customFormat="1" ht="20.25" customHeight="1">
      <c r="A24" s="83" t="s">
        <v>117</v>
      </c>
      <c r="B24" s="74"/>
      <c r="C24" s="113">
        <f>C16-C22</f>
        <v>-38777</v>
      </c>
      <c r="D24" s="111"/>
      <c r="E24" s="261">
        <f>E16-E22</f>
        <v>-28874</v>
      </c>
      <c r="F24" s="261"/>
      <c r="G24" s="113">
        <f>G16-G22</f>
        <v>-793</v>
      </c>
      <c r="H24" s="261"/>
      <c r="I24" s="261">
        <f>I16-I22</f>
        <v>10098</v>
      </c>
    </row>
    <row r="25" spans="1:9" ht="20.25" customHeight="1">
      <c r="A25" s="76" t="s">
        <v>16</v>
      </c>
      <c r="C25" s="61">
        <v>-10978</v>
      </c>
      <c r="D25" s="61"/>
      <c r="E25" s="259">
        <v>-13937</v>
      </c>
      <c r="F25" s="259"/>
      <c r="G25" s="259">
        <v>-12065</v>
      </c>
      <c r="H25" s="259"/>
      <c r="I25" s="259">
        <v>-17333</v>
      </c>
    </row>
    <row r="26" spans="1:9" ht="20.25" customHeight="1">
      <c r="A26" s="76" t="s">
        <v>118</v>
      </c>
      <c r="C26" s="109">
        <v>0</v>
      </c>
      <c r="D26" s="61"/>
      <c r="E26" s="259">
        <v>8362</v>
      </c>
      <c r="F26" s="259"/>
      <c r="G26" s="109">
        <v>0</v>
      </c>
      <c r="H26" s="259"/>
      <c r="I26" s="259">
        <v>8362</v>
      </c>
    </row>
    <row r="27" spans="1:9" ht="20.25" customHeight="1">
      <c r="A27" s="76" t="s">
        <v>200</v>
      </c>
      <c r="D27" s="61"/>
      <c r="E27" s="259"/>
      <c r="F27" s="259"/>
      <c r="G27" s="261"/>
      <c r="H27" s="259"/>
      <c r="I27" s="109"/>
    </row>
    <row r="28" spans="1:9" ht="20.25" customHeight="1">
      <c r="A28" s="33" t="s">
        <v>120</v>
      </c>
      <c r="C28" s="61">
        <v>31416</v>
      </c>
      <c r="D28" s="36"/>
      <c r="E28" s="259">
        <v>5994</v>
      </c>
      <c r="F28" s="263"/>
      <c r="G28" s="109">
        <v>0</v>
      </c>
      <c r="H28" s="259"/>
      <c r="I28" s="109">
        <v>0</v>
      </c>
    </row>
    <row r="29" spans="1:9" ht="20.25" customHeight="1">
      <c r="A29" s="83" t="s">
        <v>211</v>
      </c>
      <c r="C29" s="114">
        <f>SUM(C24:C28)</f>
        <v>-18339</v>
      </c>
      <c r="D29" s="46"/>
      <c r="E29" s="114">
        <f>SUM(E24:E28)</f>
        <v>-28455</v>
      </c>
      <c r="F29" s="264"/>
      <c r="G29" s="114">
        <f>SUM(G24:G28)</f>
        <v>-12858</v>
      </c>
      <c r="H29" s="264"/>
      <c r="I29" s="265">
        <f>SUM(I24:I28)</f>
        <v>1127</v>
      </c>
    </row>
    <row r="30" spans="1:9" ht="20.25" customHeight="1">
      <c r="A30" s="76" t="s">
        <v>97</v>
      </c>
      <c r="C30" s="271">
        <v>-801</v>
      </c>
      <c r="D30" s="36"/>
      <c r="E30" s="266">
        <v>0</v>
      </c>
      <c r="F30" s="263"/>
      <c r="G30" s="266">
        <v>-801</v>
      </c>
      <c r="H30" s="263"/>
      <c r="I30" s="266">
        <v>0</v>
      </c>
    </row>
    <row r="31" spans="1:9" ht="20.25" customHeight="1">
      <c r="A31" s="83" t="s">
        <v>218</v>
      </c>
      <c r="C31" s="113">
        <f>SUM(C29:C30)</f>
        <v>-19140</v>
      </c>
      <c r="D31" s="46"/>
      <c r="E31" s="264">
        <f>SUM(E29:E30)</f>
        <v>-28455</v>
      </c>
      <c r="F31" s="264"/>
      <c r="G31" s="113">
        <f>SUM(G29:G30)</f>
        <v>-13659</v>
      </c>
      <c r="H31" s="264"/>
      <c r="I31" s="265">
        <f>SUM(I29:I30)</f>
        <v>1127</v>
      </c>
    </row>
    <row r="32" spans="1:9" ht="20.25" customHeight="1">
      <c r="A32" s="76" t="s">
        <v>199</v>
      </c>
      <c r="B32" s="29"/>
      <c r="C32" s="115">
        <v>0</v>
      </c>
      <c r="E32" s="116">
        <v>7388</v>
      </c>
      <c r="F32" s="267"/>
      <c r="G32" s="117">
        <v>0</v>
      </c>
      <c r="H32" s="268"/>
      <c r="I32" s="117">
        <v>0</v>
      </c>
    </row>
    <row r="33" spans="1:9" ht="20.25" customHeight="1">
      <c r="A33" s="83" t="s">
        <v>219</v>
      </c>
      <c r="C33" s="110">
        <f>SUM(C31:C32)</f>
        <v>-19140</v>
      </c>
      <c r="D33" s="46"/>
      <c r="E33" s="47">
        <f>SUM(E31:E32)</f>
        <v>-21067</v>
      </c>
      <c r="F33" s="46"/>
      <c r="G33" s="110">
        <f>SUM(G31:G32)</f>
        <v>-13659</v>
      </c>
      <c r="H33" s="46"/>
      <c r="I33" s="47">
        <f>SUM(I31:I32)</f>
        <v>1127</v>
      </c>
    </row>
    <row r="35" spans="1:9" ht="20.25" customHeight="1">
      <c r="A35" s="98" t="s">
        <v>49</v>
      </c>
      <c r="B35" s="68"/>
      <c r="C35" s="103"/>
      <c r="D35" s="103"/>
      <c r="E35" s="103"/>
      <c r="F35" s="103"/>
      <c r="G35" s="103"/>
      <c r="H35" s="103"/>
      <c r="I35" s="103"/>
    </row>
    <row r="36" spans="1:9" s="103" customFormat="1" ht="21.6" customHeight="1">
      <c r="A36" s="100" t="s">
        <v>50</v>
      </c>
      <c r="B36" s="118"/>
      <c r="C36" s="105"/>
      <c r="D36" s="105"/>
      <c r="E36" s="105"/>
      <c r="F36" s="105"/>
      <c r="G36" s="105"/>
      <c r="H36" s="105"/>
      <c r="I36" s="105"/>
    </row>
    <row r="37" spans="1:9" s="105" customFormat="1" ht="21.6" customHeight="1">
      <c r="A37" s="287" t="s">
        <v>90</v>
      </c>
      <c r="B37" s="288"/>
      <c r="C37" s="288"/>
      <c r="D37" s="288"/>
      <c r="E37" s="288"/>
      <c r="F37" s="288"/>
      <c r="G37" s="288"/>
      <c r="H37" s="288"/>
      <c r="I37" s="288"/>
    </row>
    <row r="38" spans="1:9" s="106" customFormat="1" ht="20.25" customHeight="1">
      <c r="A38" s="290"/>
      <c r="B38" s="290"/>
      <c r="C38" s="290"/>
      <c r="D38" s="290"/>
      <c r="E38" s="290"/>
      <c r="F38" s="290"/>
      <c r="G38" s="290"/>
      <c r="H38" s="290"/>
      <c r="I38" s="290"/>
    </row>
    <row r="39" spans="1:9" ht="20.25" customHeight="1">
      <c r="A39" s="83"/>
      <c r="B39" s="22"/>
      <c r="C39" s="281" t="s">
        <v>52</v>
      </c>
      <c r="D39" s="281"/>
      <c r="E39" s="281"/>
      <c r="F39" s="73"/>
      <c r="G39" s="281" t="s">
        <v>53</v>
      </c>
      <c r="H39" s="281"/>
      <c r="I39" s="281"/>
    </row>
    <row r="40" spans="1:9" s="83" customFormat="1" ht="20.25" customHeight="1">
      <c r="A40" s="76"/>
      <c r="B40" s="74"/>
      <c r="C40" s="281" t="s">
        <v>46</v>
      </c>
      <c r="D40" s="281"/>
      <c r="E40" s="281"/>
      <c r="F40" s="73"/>
      <c r="G40" s="281" t="s">
        <v>91</v>
      </c>
      <c r="H40" s="281"/>
      <c r="I40" s="281"/>
    </row>
    <row r="41" spans="1:9" ht="20.25" customHeight="1">
      <c r="C41" s="291" t="s">
        <v>92</v>
      </c>
      <c r="D41" s="291"/>
      <c r="E41" s="291"/>
      <c r="F41" s="75"/>
      <c r="G41" s="291" t="s">
        <v>92</v>
      </c>
      <c r="H41" s="291"/>
      <c r="I41" s="291"/>
    </row>
    <row r="42" spans="1:9" ht="20.25" customHeight="1">
      <c r="B42" s="22"/>
      <c r="C42" s="292" t="s">
        <v>58</v>
      </c>
      <c r="D42" s="293"/>
      <c r="E42" s="293"/>
      <c r="F42" s="75"/>
      <c r="G42" s="292" t="s">
        <v>58</v>
      </c>
      <c r="H42" s="293"/>
      <c r="I42" s="293"/>
    </row>
    <row r="43" spans="1:9" ht="20.25" customHeight="1">
      <c r="B43" s="29"/>
      <c r="C43" s="74">
        <v>2022</v>
      </c>
      <c r="E43" s="74">
        <v>2021</v>
      </c>
      <c r="F43" s="77"/>
      <c r="G43" s="74">
        <v>2022</v>
      </c>
      <c r="I43" s="74">
        <v>2021</v>
      </c>
    </row>
    <row r="44" spans="1:9" ht="20.25" customHeight="1">
      <c r="B44" s="29"/>
      <c r="C44" s="74"/>
      <c r="E44" s="74" t="s">
        <v>93</v>
      </c>
      <c r="F44" s="77"/>
      <c r="G44" s="74"/>
      <c r="I44" s="74" t="s">
        <v>93</v>
      </c>
    </row>
    <row r="45" spans="1:9" ht="20.25" customHeight="1">
      <c r="B45" s="22"/>
      <c r="C45" s="286" t="s">
        <v>56</v>
      </c>
      <c r="D45" s="286"/>
      <c r="E45" s="286"/>
      <c r="F45" s="286"/>
      <c r="G45" s="286"/>
      <c r="H45" s="286"/>
      <c r="I45" s="286"/>
    </row>
    <row r="46" spans="1:9" ht="20.25" customHeight="1">
      <c r="A46" s="83" t="s">
        <v>98</v>
      </c>
      <c r="B46" s="22"/>
      <c r="C46" s="84"/>
      <c r="D46" s="85"/>
      <c r="E46" s="84"/>
      <c r="F46" s="85"/>
      <c r="G46" s="85"/>
      <c r="H46" s="85"/>
      <c r="I46" s="85"/>
    </row>
    <row r="47" spans="1:9" ht="20.25" customHeight="1">
      <c r="A47" s="90" t="s">
        <v>125</v>
      </c>
      <c r="C47" s="84"/>
      <c r="D47" s="85"/>
      <c r="E47" s="84"/>
      <c r="F47" s="85"/>
      <c r="G47" s="85"/>
      <c r="H47" s="85"/>
      <c r="I47" s="85"/>
    </row>
    <row r="48" spans="1:9" ht="20.25" customHeight="1">
      <c r="A48" s="119" t="s">
        <v>126</v>
      </c>
      <c r="C48" s="61">
        <v>-4962</v>
      </c>
      <c r="D48" s="36"/>
      <c r="E48" s="61">
        <v>-10609</v>
      </c>
      <c r="F48" s="36"/>
      <c r="G48" s="36">
        <v>40</v>
      </c>
      <c r="H48" s="36"/>
      <c r="I48" s="36">
        <v>369</v>
      </c>
    </row>
    <row r="49" spans="1:9" ht="20.25" customHeight="1">
      <c r="A49" s="119" t="s">
        <v>48</v>
      </c>
      <c r="C49" s="61">
        <v>32788</v>
      </c>
      <c r="D49" s="36"/>
      <c r="E49" s="61">
        <v>16538</v>
      </c>
      <c r="F49" s="36"/>
      <c r="G49" s="56">
        <v>0</v>
      </c>
      <c r="H49" s="80"/>
      <c r="I49" s="56">
        <v>0</v>
      </c>
    </row>
    <row r="50" spans="1:9" ht="20.25" customHeight="1">
      <c r="A50" s="83" t="s">
        <v>127</v>
      </c>
      <c r="C50" s="45">
        <f>SUM(C48:C49)</f>
        <v>27826</v>
      </c>
      <c r="D50" s="46"/>
      <c r="E50" s="45">
        <f>SUM(E48:E49)</f>
        <v>5929</v>
      </c>
      <c r="F50" s="46"/>
      <c r="G50" s="45">
        <f>SUM(G48:G49)</f>
        <v>40</v>
      </c>
      <c r="H50" s="89"/>
      <c r="I50" s="45">
        <f>SUM(I48:I49)</f>
        <v>369</v>
      </c>
    </row>
    <row r="51" spans="1:9" ht="20.25" customHeight="1">
      <c r="A51" s="83"/>
      <c r="C51" s="61"/>
      <c r="D51" s="36"/>
      <c r="E51" s="61"/>
      <c r="F51" s="36"/>
      <c r="G51" s="61"/>
      <c r="H51" s="80"/>
      <c r="I51" s="61"/>
    </row>
    <row r="52" spans="1:9" ht="20.25" customHeight="1">
      <c r="A52" s="90" t="s">
        <v>128</v>
      </c>
      <c r="C52" s="61"/>
      <c r="D52" s="36"/>
      <c r="E52" s="61"/>
      <c r="F52" s="36"/>
      <c r="G52" s="86"/>
      <c r="H52" s="80"/>
      <c r="I52" s="86"/>
    </row>
    <row r="53" spans="1:9" ht="20.25" customHeight="1">
      <c r="A53" s="82" t="s">
        <v>206</v>
      </c>
      <c r="C53" s="61"/>
      <c r="D53" s="36"/>
      <c r="E53" s="61"/>
      <c r="F53" s="36"/>
      <c r="G53" s="86"/>
      <c r="H53" s="80"/>
      <c r="I53" s="86"/>
    </row>
    <row r="54" spans="1:9" ht="20.25" customHeight="1">
      <c r="A54" s="33" t="s">
        <v>129</v>
      </c>
      <c r="C54" s="61">
        <v>4740</v>
      </c>
      <c r="D54" s="36"/>
      <c r="E54" s="61">
        <v>1397</v>
      </c>
      <c r="F54" s="36"/>
      <c r="G54" s="56">
        <v>0</v>
      </c>
      <c r="H54" s="86"/>
      <c r="I54" s="56">
        <v>0</v>
      </c>
    </row>
    <row r="55" spans="1:9" ht="20.25" customHeight="1">
      <c r="A55" s="83" t="s">
        <v>130</v>
      </c>
      <c r="C55" s="45">
        <f>SUM(C54:C54)</f>
        <v>4740</v>
      </c>
      <c r="D55" s="46"/>
      <c r="E55" s="45">
        <f>E54</f>
        <v>1397</v>
      </c>
      <c r="F55" s="46"/>
      <c r="G55" s="270">
        <f>G54</f>
        <v>0</v>
      </c>
      <c r="H55" s="80"/>
      <c r="I55" s="270">
        <f>I54</f>
        <v>0</v>
      </c>
    </row>
    <row r="56" spans="1:9" ht="20.25" customHeight="1">
      <c r="A56" s="75" t="s">
        <v>131</v>
      </c>
      <c r="C56" s="45">
        <f>C50+C55</f>
        <v>32566</v>
      </c>
      <c r="D56" s="46"/>
      <c r="E56" s="111">
        <f>E50+E55</f>
        <v>7326</v>
      </c>
      <c r="F56" s="46"/>
      <c r="G56" s="45">
        <f>G50+G55</f>
        <v>40</v>
      </c>
      <c r="H56" s="46"/>
      <c r="I56" s="111">
        <f>I50+I55</f>
        <v>369</v>
      </c>
    </row>
    <row r="57" spans="1:9" ht="20.25" customHeight="1" thickBot="1">
      <c r="A57" s="83" t="s">
        <v>24</v>
      </c>
      <c r="B57" s="22"/>
      <c r="C57" s="88">
        <f>C56+C33</f>
        <v>13426</v>
      </c>
      <c r="D57" s="46"/>
      <c r="E57" s="88">
        <f>E56+E33</f>
        <v>-13741</v>
      </c>
      <c r="F57" s="46"/>
      <c r="G57" s="88">
        <f>G56+G33</f>
        <v>-13619</v>
      </c>
      <c r="H57" s="46"/>
      <c r="I57" s="88">
        <f>I56+I33</f>
        <v>1496</v>
      </c>
    </row>
    <row r="58" spans="1:9" ht="20.25" customHeight="1" thickTop="1">
      <c r="B58" s="22"/>
      <c r="C58" s="81"/>
      <c r="D58" s="111"/>
      <c r="E58" s="81"/>
      <c r="F58" s="125"/>
      <c r="G58" s="81"/>
      <c r="H58" s="111"/>
      <c r="I58" s="81"/>
    </row>
    <row r="59" spans="1:9" ht="20.25" customHeight="1">
      <c r="A59" s="75" t="s">
        <v>132</v>
      </c>
      <c r="B59" s="22"/>
      <c r="D59" s="93"/>
      <c r="F59" s="93"/>
    </row>
    <row r="60" spans="1:9" ht="20.25" customHeight="1" thickBot="1">
      <c r="A60" s="82" t="s">
        <v>207</v>
      </c>
      <c r="B60" s="22"/>
      <c r="C60" s="152">
        <f>C31/C64*1000</f>
        <v>-5.5341040753905731E-2</v>
      </c>
      <c r="D60" s="87"/>
      <c r="E60" s="152">
        <f>E31/E64*1000</f>
        <v>-8.2274258863761107E-2</v>
      </c>
      <c r="F60" s="87"/>
      <c r="G60" s="152">
        <f>G31/G64*1000</f>
        <v>-3.9493379083469095E-2</v>
      </c>
      <c r="H60" s="87"/>
      <c r="I60" s="274">
        <v>0</v>
      </c>
    </row>
    <row r="61" spans="1:9" ht="20.25" customHeight="1" thickTop="1" thickBot="1">
      <c r="A61" s="82" t="s">
        <v>136</v>
      </c>
      <c r="B61" s="29"/>
      <c r="C61" s="274">
        <f>C32/C64*1000</f>
        <v>0</v>
      </c>
      <c r="D61" s="87"/>
      <c r="E61" s="152">
        <f>E32/E64*1000</f>
        <v>2.136152607575003E-2</v>
      </c>
      <c r="F61" s="87"/>
      <c r="G61" s="274">
        <f>G32/G64*1000</f>
        <v>0</v>
      </c>
      <c r="H61" s="93"/>
      <c r="I61" s="127">
        <v>0</v>
      </c>
    </row>
    <row r="62" spans="1:9" ht="20.25" customHeight="1" thickTop="1">
      <c r="A62" s="75"/>
      <c r="B62" s="22"/>
      <c r="C62" s="56"/>
      <c r="D62" s="93"/>
      <c r="E62" s="56"/>
      <c r="F62" s="93"/>
      <c r="G62" s="56"/>
      <c r="H62" s="93"/>
      <c r="I62" s="56"/>
    </row>
    <row r="63" spans="1:9" ht="20.25" customHeight="1">
      <c r="C63" s="85"/>
      <c r="D63" s="128"/>
      <c r="E63" s="85"/>
      <c r="F63" s="128"/>
      <c r="G63" s="85"/>
      <c r="H63" s="128"/>
      <c r="I63" s="85"/>
    </row>
    <row r="64" spans="1:9" ht="20.25" customHeight="1">
      <c r="A64" s="76" t="s">
        <v>137</v>
      </c>
      <c r="B64" s="85"/>
      <c r="C64" s="85">
        <v>345855440</v>
      </c>
      <c r="D64" s="85"/>
      <c r="E64" s="85">
        <v>345855440</v>
      </c>
      <c r="F64" s="85"/>
      <c r="G64" s="85">
        <v>345855440</v>
      </c>
      <c r="H64" s="85"/>
      <c r="I64" s="76">
        <v>345855440</v>
      </c>
    </row>
  </sheetData>
  <mergeCells count="23">
    <mergeCell ref="C42:E42"/>
    <mergeCell ref="G42:I42"/>
    <mergeCell ref="C45:I45"/>
    <mergeCell ref="A38:I38"/>
    <mergeCell ref="C39:E39"/>
    <mergeCell ref="G39:I39"/>
    <mergeCell ref="C40:E40"/>
    <mergeCell ref="G40:I40"/>
    <mergeCell ref="C41:E41"/>
    <mergeCell ref="G41:I41"/>
    <mergeCell ref="A37:I37"/>
    <mergeCell ref="A1:I1"/>
    <mergeCell ref="A3:I3"/>
    <mergeCell ref="A4:I4"/>
    <mergeCell ref="C5:E5"/>
    <mergeCell ref="G5:I5"/>
    <mergeCell ref="C6:E6"/>
    <mergeCell ref="G6:I6"/>
    <mergeCell ref="C7:E7"/>
    <mergeCell ref="G7:I7"/>
    <mergeCell ref="C8:E8"/>
    <mergeCell ref="G8:I8"/>
    <mergeCell ref="C11:I11"/>
  </mergeCells>
  <pageMargins left="0.8" right="0.8" top="0.48" bottom="0.4" header="0.5" footer="0.5"/>
  <pageSetup paperSize="9" scale="67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66"/>
  <sheetViews>
    <sheetView topLeftCell="A7" zoomScale="82" zoomScaleNormal="82" zoomScaleSheetLayoutView="80" workbookViewId="0">
      <selection activeCell="A14" sqref="A14"/>
    </sheetView>
  </sheetViews>
  <sheetFormatPr defaultColWidth="11.375" defaultRowHeight="20.25" customHeight="1"/>
  <cols>
    <col min="1" max="1" width="63.5" style="76" customWidth="1"/>
    <col min="2" max="2" width="13.5" style="129" customWidth="1"/>
    <col min="3" max="3" width="17.125" style="76" customWidth="1"/>
    <col min="4" max="4" width="2" style="76" customWidth="1"/>
    <col min="5" max="5" width="17.125" style="76" customWidth="1"/>
    <col min="6" max="6" width="2" style="76" customWidth="1"/>
    <col min="7" max="7" width="17.125" style="76" customWidth="1"/>
    <col min="8" max="8" width="2" style="76" customWidth="1"/>
    <col min="9" max="9" width="17.125" style="76" customWidth="1"/>
    <col min="10" max="10" width="2.625" style="76" customWidth="1"/>
    <col min="11" max="16384" width="11.375" style="76"/>
  </cols>
  <sheetData>
    <row r="1" spans="1:9" s="103" customFormat="1" ht="20.25" customHeight="1">
      <c r="A1" s="289" t="s">
        <v>49</v>
      </c>
      <c r="B1" s="289"/>
      <c r="C1" s="289"/>
      <c r="D1" s="289"/>
      <c r="E1" s="289"/>
      <c r="F1" s="289"/>
      <c r="G1" s="289"/>
      <c r="H1" s="289"/>
      <c r="I1" s="289"/>
    </row>
    <row r="2" spans="1:9" s="105" customFormat="1" ht="20.25" customHeight="1">
      <c r="A2" s="104" t="s">
        <v>50</v>
      </c>
      <c r="B2" s="104"/>
      <c r="C2" s="104"/>
      <c r="D2" s="104"/>
      <c r="E2" s="104"/>
      <c r="F2" s="104"/>
      <c r="G2" s="104"/>
      <c r="H2" s="104"/>
      <c r="I2" s="104"/>
    </row>
    <row r="3" spans="1:9" s="106" customFormat="1" ht="20.25" customHeight="1">
      <c r="A3" s="287" t="s">
        <v>90</v>
      </c>
      <c r="B3" s="287"/>
      <c r="C3" s="287"/>
      <c r="D3" s="287"/>
      <c r="E3" s="287"/>
      <c r="F3" s="287"/>
      <c r="G3" s="287"/>
      <c r="H3" s="287"/>
      <c r="I3" s="287"/>
    </row>
    <row r="4" spans="1:9" s="83" customFormat="1" ht="20.25" customHeight="1">
      <c r="B4" s="79"/>
      <c r="D4" s="22"/>
      <c r="H4" s="22"/>
    </row>
    <row r="5" spans="1:9" s="83" customFormat="1" ht="20.25" customHeight="1">
      <c r="B5" s="79"/>
      <c r="C5" s="281" t="s">
        <v>52</v>
      </c>
      <c r="D5" s="281"/>
      <c r="E5" s="281"/>
      <c r="F5" s="73"/>
      <c r="G5" s="281" t="s">
        <v>53</v>
      </c>
      <c r="H5" s="281"/>
      <c r="I5" s="281"/>
    </row>
    <row r="6" spans="1:9" s="83" customFormat="1" ht="20.25" customHeight="1">
      <c r="B6" s="79"/>
      <c r="C6" s="281" t="s">
        <v>46</v>
      </c>
      <c r="D6" s="281"/>
      <c r="E6" s="281"/>
      <c r="F6" s="73"/>
      <c r="G6" s="281" t="s">
        <v>91</v>
      </c>
      <c r="H6" s="281"/>
      <c r="I6" s="281"/>
    </row>
    <row r="7" spans="1:9" s="83" customFormat="1" ht="20.25" customHeight="1">
      <c r="B7" s="79"/>
      <c r="C7" s="291" t="s">
        <v>99</v>
      </c>
      <c r="D7" s="291"/>
      <c r="E7" s="291"/>
      <c r="F7" s="75"/>
      <c r="G7" s="291" t="s">
        <v>99</v>
      </c>
      <c r="H7" s="291"/>
      <c r="I7" s="291"/>
    </row>
    <row r="8" spans="1:9" ht="20.25" customHeight="1">
      <c r="C8" s="292" t="s">
        <v>58</v>
      </c>
      <c r="D8" s="293"/>
      <c r="E8" s="293"/>
      <c r="F8" s="75"/>
      <c r="G8" s="292" t="s">
        <v>58</v>
      </c>
      <c r="H8" s="293"/>
      <c r="I8" s="293"/>
    </row>
    <row r="9" spans="1:9" ht="20.25" customHeight="1">
      <c r="B9" s="29" t="s">
        <v>26</v>
      </c>
      <c r="C9" s="74">
        <v>2022</v>
      </c>
      <c r="E9" s="74">
        <v>2021</v>
      </c>
      <c r="F9" s="77"/>
      <c r="G9" s="74">
        <v>2022</v>
      </c>
      <c r="I9" s="74">
        <v>2021</v>
      </c>
    </row>
    <row r="10" spans="1:9" ht="20.25" customHeight="1">
      <c r="B10" s="29"/>
      <c r="C10" s="74"/>
      <c r="E10" s="74" t="s">
        <v>93</v>
      </c>
      <c r="F10" s="77"/>
      <c r="G10" s="74"/>
      <c r="I10" s="74" t="s">
        <v>93</v>
      </c>
    </row>
    <row r="11" spans="1:9" ht="20.25" customHeight="1">
      <c r="B11" s="276"/>
      <c r="C11" s="286" t="s">
        <v>56</v>
      </c>
      <c r="D11" s="291"/>
      <c r="E11" s="291"/>
      <c r="F11" s="291"/>
      <c r="G11" s="291"/>
      <c r="H11" s="291"/>
      <c r="I11" s="291"/>
    </row>
    <row r="12" spans="1:9" ht="20.25" customHeight="1">
      <c r="A12" s="79" t="s">
        <v>210</v>
      </c>
      <c r="C12" s="107"/>
      <c r="D12" s="107"/>
      <c r="E12" s="107"/>
      <c r="F12" s="107"/>
      <c r="G12" s="107"/>
      <c r="H12" s="107"/>
      <c r="I12" s="107"/>
    </row>
    <row r="13" spans="1:9" ht="20.25" customHeight="1">
      <c r="A13" s="76" t="s">
        <v>114</v>
      </c>
      <c r="B13" s="29">
        <v>3</v>
      </c>
      <c r="C13" s="39">
        <v>71558</v>
      </c>
      <c r="D13" s="39"/>
      <c r="E13" s="130">
        <v>37997</v>
      </c>
      <c r="F13" s="39"/>
      <c r="G13" s="39">
        <v>81186</v>
      </c>
      <c r="H13" s="39"/>
      <c r="I13" s="130">
        <v>70195</v>
      </c>
    </row>
    <row r="14" spans="1:9" ht="20.25" customHeight="1">
      <c r="A14" s="76" t="s">
        <v>221</v>
      </c>
      <c r="B14" s="275"/>
      <c r="C14" s="61">
        <v>5512</v>
      </c>
      <c r="D14" s="61"/>
      <c r="E14" s="259">
        <v>256</v>
      </c>
      <c r="F14" s="259"/>
      <c r="G14" s="259">
        <v>5512</v>
      </c>
      <c r="H14" s="259"/>
      <c r="I14" s="259">
        <v>256</v>
      </c>
    </row>
    <row r="15" spans="1:9" ht="20.25" customHeight="1">
      <c r="A15" s="76" t="s">
        <v>115</v>
      </c>
      <c r="B15" s="29">
        <v>9</v>
      </c>
      <c r="C15" s="130">
        <v>0</v>
      </c>
      <c r="D15" s="130"/>
      <c r="E15" s="131">
        <v>0</v>
      </c>
      <c r="F15" s="130"/>
      <c r="G15" s="130">
        <v>55479</v>
      </c>
      <c r="H15" s="130"/>
      <c r="I15" s="131">
        <v>0</v>
      </c>
    </row>
    <row r="16" spans="1:9" ht="20.25" customHeight="1">
      <c r="A16" s="76" t="s">
        <v>15</v>
      </c>
      <c r="B16" s="29">
        <v>3</v>
      </c>
      <c r="C16" s="130">
        <v>1187</v>
      </c>
      <c r="D16" s="130"/>
      <c r="E16" s="130">
        <v>5296</v>
      </c>
      <c r="F16" s="130"/>
      <c r="G16" s="130">
        <v>1677</v>
      </c>
      <c r="H16" s="130"/>
      <c r="I16" s="130">
        <v>9069</v>
      </c>
    </row>
    <row r="17" spans="1:15" ht="20.25" customHeight="1">
      <c r="A17" s="83" t="s">
        <v>212</v>
      </c>
      <c r="B17" s="29"/>
      <c r="C17" s="132">
        <f>SUM(C13:C16)</f>
        <v>78257</v>
      </c>
      <c r="D17" s="131"/>
      <c r="E17" s="132">
        <f>SUM(E13:E16)</f>
        <v>43549</v>
      </c>
      <c r="F17" s="131"/>
      <c r="G17" s="132">
        <f>SUM(G13:G16)</f>
        <v>143854</v>
      </c>
      <c r="H17" s="131"/>
      <c r="I17" s="132">
        <f>SUM(I13:I16)</f>
        <v>79520</v>
      </c>
      <c r="L17" s="133"/>
      <c r="M17" s="133"/>
      <c r="N17" s="134"/>
      <c r="O17" s="135"/>
    </row>
    <row r="18" spans="1:15" ht="20.25" customHeight="1">
      <c r="C18" s="130"/>
      <c r="D18" s="130"/>
      <c r="E18" s="130"/>
      <c r="F18" s="130"/>
      <c r="G18" s="130"/>
      <c r="H18" s="130"/>
      <c r="I18" s="130"/>
      <c r="J18" s="83"/>
      <c r="K18" s="83"/>
      <c r="L18" s="136"/>
      <c r="M18" s="136"/>
      <c r="N18" s="137"/>
      <c r="O18" s="135"/>
    </row>
    <row r="19" spans="1:15" ht="20.25" customHeight="1">
      <c r="A19" s="79" t="s">
        <v>135</v>
      </c>
      <c r="B19" s="276"/>
      <c r="C19" s="130"/>
      <c r="D19" s="130"/>
      <c r="E19" s="130"/>
      <c r="F19" s="130"/>
      <c r="G19" s="130"/>
      <c r="H19" s="130"/>
      <c r="I19" s="130"/>
      <c r="L19" s="138"/>
      <c r="M19" s="139"/>
      <c r="N19" s="137"/>
      <c r="O19" s="135"/>
    </row>
    <row r="20" spans="1:15" ht="20.25" customHeight="1">
      <c r="A20" s="76" t="s">
        <v>116</v>
      </c>
      <c r="B20" s="29">
        <v>3</v>
      </c>
      <c r="C20" s="130">
        <v>58816</v>
      </c>
      <c r="D20" s="130"/>
      <c r="E20" s="130">
        <v>47312</v>
      </c>
      <c r="F20" s="130"/>
      <c r="G20" s="130">
        <v>35697</v>
      </c>
      <c r="H20" s="130"/>
      <c r="I20" s="130">
        <v>31467</v>
      </c>
      <c r="L20" s="140"/>
      <c r="M20" s="141"/>
      <c r="N20" s="142"/>
      <c r="O20" s="135"/>
    </row>
    <row r="21" spans="1:15" ht="20.25" customHeight="1">
      <c r="A21" s="76" t="s">
        <v>8</v>
      </c>
      <c r="B21" s="29">
        <v>3</v>
      </c>
      <c r="C21" s="130">
        <v>74073</v>
      </c>
      <c r="D21" s="130"/>
      <c r="E21" s="130">
        <v>63157</v>
      </c>
      <c r="F21" s="130"/>
      <c r="G21" s="130">
        <v>40483</v>
      </c>
      <c r="H21" s="130"/>
      <c r="I21" s="130">
        <v>34694</v>
      </c>
      <c r="L21" s="133"/>
      <c r="M21" s="133"/>
      <c r="N21" s="134"/>
      <c r="O21" s="135"/>
    </row>
    <row r="22" spans="1:15" s="83" customFormat="1" ht="20.25" customHeight="1">
      <c r="A22" s="83" t="s">
        <v>95</v>
      </c>
      <c r="B22" s="143"/>
      <c r="C22" s="132">
        <f>SUM(C20:C21)</f>
        <v>132889</v>
      </c>
      <c r="D22" s="131"/>
      <c r="E22" s="132">
        <f>SUM(E20:E21)</f>
        <v>110469</v>
      </c>
      <c r="F22" s="131"/>
      <c r="G22" s="132">
        <f>SUM(G20:G21)</f>
        <v>76180</v>
      </c>
      <c r="H22" s="131"/>
      <c r="I22" s="132">
        <f>SUM(I20:I21)</f>
        <v>66161</v>
      </c>
      <c r="L22" s="140"/>
      <c r="M22" s="140"/>
      <c r="N22" s="142"/>
      <c r="O22" s="135"/>
    </row>
    <row r="23" spans="1:15" ht="20.25" customHeight="1">
      <c r="B23" s="29"/>
      <c r="C23" s="116"/>
      <c r="D23" s="130"/>
      <c r="E23" s="116"/>
      <c r="F23" s="130"/>
      <c r="G23" s="116"/>
      <c r="H23" s="130"/>
      <c r="I23" s="116"/>
    </row>
    <row r="24" spans="1:15" ht="20.25" customHeight="1">
      <c r="A24" s="83" t="s">
        <v>117</v>
      </c>
      <c r="B24" s="276"/>
      <c r="C24" s="131">
        <f>C17-C22</f>
        <v>-54632</v>
      </c>
      <c r="D24" s="131"/>
      <c r="E24" s="131">
        <f>E17-E22</f>
        <v>-66920</v>
      </c>
      <c r="F24" s="131"/>
      <c r="G24" s="131">
        <f>G17-G22</f>
        <v>67674</v>
      </c>
      <c r="H24" s="131"/>
      <c r="I24" s="131">
        <f>I17-I22</f>
        <v>13359</v>
      </c>
    </row>
    <row r="25" spans="1:15" ht="20.25" customHeight="1">
      <c r="A25" s="76" t="s">
        <v>16</v>
      </c>
      <c r="B25" s="29">
        <v>3</v>
      </c>
      <c r="C25" s="130">
        <v>-39015</v>
      </c>
      <c r="D25" s="130"/>
      <c r="E25" s="130">
        <v>-38313</v>
      </c>
      <c r="F25" s="130"/>
      <c r="G25" s="130">
        <v>-42084</v>
      </c>
      <c r="H25" s="130"/>
      <c r="I25" s="130">
        <v>-47996</v>
      </c>
    </row>
    <row r="26" spans="1:15" ht="20.25" customHeight="1">
      <c r="A26" s="76" t="s">
        <v>118</v>
      </c>
      <c r="B26" s="29"/>
      <c r="C26" s="131">
        <v>0</v>
      </c>
      <c r="D26" s="130"/>
      <c r="E26" s="130">
        <v>24535</v>
      </c>
      <c r="F26" s="130"/>
      <c r="G26" s="131">
        <v>0</v>
      </c>
      <c r="H26" s="130"/>
      <c r="I26" s="130">
        <v>24535</v>
      </c>
    </row>
    <row r="27" spans="1:15" ht="20.25" customHeight="1">
      <c r="A27" s="76" t="s">
        <v>119</v>
      </c>
      <c r="B27" s="29"/>
      <c r="E27" s="267"/>
      <c r="F27" s="130"/>
      <c r="G27" s="130"/>
      <c r="H27" s="130"/>
      <c r="I27" s="130"/>
    </row>
    <row r="28" spans="1:15" ht="20.25" customHeight="1">
      <c r="A28" s="33" t="s">
        <v>120</v>
      </c>
      <c r="B28" s="29"/>
      <c r="C28" s="130">
        <v>-28075</v>
      </c>
      <c r="D28" s="39"/>
      <c r="E28" s="130">
        <v>14054</v>
      </c>
      <c r="F28" s="39"/>
      <c r="G28" s="130">
        <v>0</v>
      </c>
      <c r="H28" s="39"/>
      <c r="I28" s="130">
        <v>0</v>
      </c>
      <c r="L28" s="144"/>
    </row>
    <row r="29" spans="1:15" ht="20.25" customHeight="1">
      <c r="A29" s="76" t="s">
        <v>121</v>
      </c>
      <c r="B29" s="29">
        <v>3</v>
      </c>
      <c r="C29" s="130">
        <v>298806</v>
      </c>
      <c r="D29" s="130"/>
      <c r="E29" s="130">
        <v>11</v>
      </c>
      <c r="F29" s="130"/>
      <c r="G29" s="130">
        <v>298806</v>
      </c>
      <c r="H29" s="130"/>
      <c r="I29" s="130">
        <v>11</v>
      </c>
    </row>
    <row r="30" spans="1:15" s="83" customFormat="1" ht="20.25" customHeight="1">
      <c r="A30" s="83" t="s">
        <v>96</v>
      </c>
      <c r="B30" s="79"/>
      <c r="C30" s="145">
        <f>SUM(C24:C29)</f>
        <v>177084</v>
      </c>
      <c r="D30" s="63"/>
      <c r="E30" s="146">
        <f>SUM(E24:E29)</f>
        <v>-66633</v>
      </c>
      <c r="F30" s="63"/>
      <c r="G30" s="145">
        <f>SUM(G24:G29)</f>
        <v>324396</v>
      </c>
      <c r="H30" s="63"/>
      <c r="I30" s="146">
        <f>SUM(I24:I29)</f>
        <v>-10091</v>
      </c>
      <c r="L30" s="147"/>
    </row>
    <row r="31" spans="1:15" ht="20.25" customHeight="1">
      <c r="A31" s="76" t="s">
        <v>97</v>
      </c>
      <c r="B31" s="29"/>
      <c r="C31" s="130">
        <v>-801</v>
      </c>
      <c r="D31" s="130"/>
      <c r="E31" s="130">
        <v>0</v>
      </c>
      <c r="F31" s="39"/>
      <c r="G31" s="272">
        <v>-801</v>
      </c>
      <c r="H31" s="39"/>
      <c r="I31" s="130">
        <v>0</v>
      </c>
      <c r="L31" s="144"/>
    </row>
    <row r="32" spans="1:15" ht="20.25" customHeight="1">
      <c r="A32" s="83" t="s">
        <v>122</v>
      </c>
      <c r="B32" s="74"/>
      <c r="C32" s="146">
        <f>SUM(C30:C31)</f>
        <v>176283</v>
      </c>
      <c r="D32" s="63"/>
      <c r="E32" s="146">
        <f>SUM(E30:E31)</f>
        <v>-66633</v>
      </c>
      <c r="F32" s="63"/>
      <c r="G32" s="131">
        <f>SUM(G30:G31)</f>
        <v>323595</v>
      </c>
      <c r="H32" s="63"/>
      <c r="I32" s="146">
        <f>SUM(I30:I31)</f>
        <v>-10091</v>
      </c>
      <c r="L32" s="144"/>
    </row>
    <row r="33" spans="1:12" ht="20.25" customHeight="1">
      <c r="A33" s="76" t="s">
        <v>123</v>
      </c>
      <c r="B33" s="29">
        <v>9</v>
      </c>
      <c r="C33" s="116">
        <v>-125590</v>
      </c>
      <c r="D33" s="116"/>
      <c r="E33" s="116">
        <v>57601</v>
      </c>
      <c r="F33" s="116"/>
      <c r="G33" s="148">
        <v>0</v>
      </c>
      <c r="H33" s="116"/>
      <c r="I33" s="148">
        <v>0</v>
      </c>
      <c r="L33" s="144"/>
    </row>
    <row r="34" spans="1:12" ht="20.25" customHeight="1">
      <c r="A34" s="83" t="s">
        <v>124</v>
      </c>
      <c r="B34" s="74"/>
      <c r="C34" s="62">
        <f>SUM(C32:C33)</f>
        <v>50693</v>
      </c>
      <c r="D34" s="63"/>
      <c r="E34" s="62">
        <f>SUM(E32:E33)</f>
        <v>-9032</v>
      </c>
      <c r="F34" s="63"/>
      <c r="G34" s="62">
        <f>SUM(G32:G33)</f>
        <v>323595</v>
      </c>
      <c r="H34" s="63"/>
      <c r="I34" s="62">
        <f>SUM(I32:I33)</f>
        <v>-10091</v>
      </c>
    </row>
    <row r="36" spans="1:12" ht="20.25" customHeight="1">
      <c r="A36" s="294" t="s">
        <v>49</v>
      </c>
      <c r="B36" s="294"/>
      <c r="C36" s="294"/>
      <c r="D36" s="294"/>
      <c r="E36" s="294"/>
      <c r="F36" s="294"/>
      <c r="G36" s="294"/>
      <c r="H36" s="294"/>
      <c r="I36" s="294"/>
    </row>
    <row r="37" spans="1:12" s="103" customFormat="1" ht="20.25" customHeight="1">
      <c r="A37" s="295" t="s">
        <v>50</v>
      </c>
      <c r="B37" s="295"/>
      <c r="C37" s="295"/>
      <c r="D37" s="295"/>
      <c r="E37" s="295"/>
      <c r="F37" s="295"/>
      <c r="G37" s="295"/>
      <c r="H37" s="295"/>
      <c r="I37" s="295"/>
    </row>
    <row r="38" spans="1:12" s="105" customFormat="1" ht="20.25" customHeight="1">
      <c r="A38" s="287" t="s">
        <v>90</v>
      </c>
      <c r="B38" s="287"/>
      <c r="C38" s="287"/>
      <c r="D38" s="287"/>
      <c r="E38" s="287"/>
      <c r="F38" s="287"/>
      <c r="G38" s="287"/>
      <c r="H38" s="287"/>
      <c r="I38" s="287"/>
    </row>
    <row r="39" spans="1:12" s="106" customFormat="1" ht="20.25" customHeight="1">
      <c r="A39" s="83"/>
      <c r="B39" s="79"/>
      <c r="C39" s="83"/>
      <c r="D39" s="22"/>
      <c r="E39" s="83"/>
      <c r="F39" s="83"/>
      <c r="G39" s="83"/>
      <c r="H39" s="22"/>
      <c r="I39" s="83"/>
    </row>
    <row r="40" spans="1:12" s="83" customFormat="1" ht="20.25" customHeight="1">
      <c r="B40" s="79"/>
      <c r="C40" s="281" t="s">
        <v>52</v>
      </c>
      <c r="D40" s="281"/>
      <c r="E40" s="281"/>
      <c r="F40" s="73"/>
      <c r="G40" s="281" t="s">
        <v>53</v>
      </c>
      <c r="H40" s="281"/>
      <c r="I40" s="281"/>
    </row>
    <row r="41" spans="1:12" s="83" customFormat="1" ht="20.25" customHeight="1">
      <c r="B41" s="79"/>
      <c r="C41" s="281" t="s">
        <v>46</v>
      </c>
      <c r="D41" s="281"/>
      <c r="E41" s="281"/>
      <c r="F41" s="73"/>
      <c r="G41" s="281" t="s">
        <v>91</v>
      </c>
      <c r="H41" s="281"/>
      <c r="I41" s="281"/>
    </row>
    <row r="42" spans="1:12" s="83" customFormat="1" ht="20.25" customHeight="1">
      <c r="B42" s="79"/>
      <c r="C42" s="291" t="s">
        <v>99</v>
      </c>
      <c r="D42" s="291"/>
      <c r="E42" s="291"/>
      <c r="F42" s="75"/>
      <c r="G42" s="291" t="s">
        <v>99</v>
      </c>
      <c r="H42" s="291"/>
      <c r="I42" s="291"/>
    </row>
    <row r="43" spans="1:12" s="83" customFormat="1" ht="20.25" customHeight="1">
      <c r="A43" s="76"/>
      <c r="B43" s="129"/>
      <c r="C43" s="292" t="s">
        <v>58</v>
      </c>
      <c r="D43" s="293"/>
      <c r="E43" s="293"/>
      <c r="F43" s="75"/>
      <c r="G43" s="292" t="s">
        <v>58</v>
      </c>
      <c r="H43" s="293"/>
      <c r="I43" s="293"/>
    </row>
    <row r="44" spans="1:12" ht="20.25" customHeight="1">
      <c r="B44" s="29"/>
      <c r="C44" s="74">
        <v>2022</v>
      </c>
      <c r="E44" s="74">
        <v>2021</v>
      </c>
      <c r="F44" s="77"/>
      <c r="G44" s="74">
        <v>2022</v>
      </c>
      <c r="I44" s="74">
        <v>2021</v>
      </c>
    </row>
    <row r="45" spans="1:12" ht="20.25" customHeight="1">
      <c r="B45" s="29"/>
      <c r="C45" s="74"/>
      <c r="E45" s="74" t="s">
        <v>93</v>
      </c>
      <c r="F45" s="77"/>
      <c r="G45" s="74"/>
      <c r="I45" s="74" t="s">
        <v>93</v>
      </c>
    </row>
    <row r="46" spans="1:12" ht="20.25" customHeight="1">
      <c r="B46" s="29"/>
      <c r="C46" s="286" t="s">
        <v>56</v>
      </c>
      <c r="D46" s="291"/>
      <c r="E46" s="291"/>
      <c r="F46" s="291"/>
      <c r="G46" s="291"/>
      <c r="H46" s="291"/>
      <c r="I46" s="291"/>
    </row>
    <row r="47" spans="1:12" ht="20.25" customHeight="1">
      <c r="A47" s="83" t="s">
        <v>98</v>
      </c>
      <c r="B47" s="79"/>
      <c r="C47" s="84"/>
      <c r="D47" s="85"/>
      <c r="E47" s="84"/>
      <c r="F47" s="85"/>
      <c r="G47" s="85"/>
      <c r="H47" s="85"/>
      <c r="I47" s="85"/>
    </row>
    <row r="48" spans="1:12" ht="20.25" customHeight="1">
      <c r="A48" s="90" t="s">
        <v>125</v>
      </c>
      <c r="B48" s="149"/>
      <c r="C48" s="84"/>
      <c r="D48" s="85"/>
      <c r="E48" s="84"/>
      <c r="F48" s="85"/>
      <c r="G48" s="85"/>
      <c r="H48" s="85"/>
      <c r="I48" s="85"/>
    </row>
    <row r="49" spans="1:10" ht="20.25" customHeight="1">
      <c r="A49" s="119" t="s">
        <v>126</v>
      </c>
      <c r="B49" s="149"/>
      <c r="C49" s="61">
        <v>-6084</v>
      </c>
      <c r="D49" s="36"/>
      <c r="E49" s="61">
        <v>-8384</v>
      </c>
      <c r="F49" s="36"/>
      <c r="G49" s="61">
        <v>-163</v>
      </c>
      <c r="H49" s="36"/>
      <c r="I49" s="61">
        <v>292</v>
      </c>
    </row>
    <row r="50" spans="1:10" ht="20.25" customHeight="1">
      <c r="A50" s="119" t="s">
        <v>48</v>
      </c>
      <c r="B50" s="149"/>
      <c r="C50" s="121">
        <v>60476</v>
      </c>
      <c r="D50" s="36"/>
      <c r="E50" s="121">
        <v>48172</v>
      </c>
      <c r="F50" s="36"/>
      <c r="G50" s="64">
        <v>0</v>
      </c>
      <c r="H50" s="46"/>
      <c r="I50" s="111">
        <v>0</v>
      </c>
    </row>
    <row r="51" spans="1:10" ht="20.25" customHeight="1">
      <c r="A51" s="83" t="s">
        <v>127</v>
      </c>
      <c r="B51" s="149"/>
      <c r="C51" s="45">
        <f>SUM(C49:C50)</f>
        <v>54392</v>
      </c>
      <c r="D51" s="36"/>
      <c r="E51" s="45">
        <f>SUM(E49:E50)</f>
        <v>39788</v>
      </c>
      <c r="F51" s="36"/>
      <c r="G51" s="45">
        <f>SUM(G49:G50)</f>
        <v>-163</v>
      </c>
      <c r="H51" s="36"/>
      <c r="I51" s="45">
        <f>SUM(I49:I50)</f>
        <v>292</v>
      </c>
    </row>
    <row r="52" spans="1:10" ht="20.25" customHeight="1">
      <c r="A52" s="83"/>
      <c r="B52" s="149"/>
      <c r="C52" s="61"/>
      <c r="D52" s="36"/>
      <c r="E52" s="61"/>
      <c r="F52" s="36"/>
      <c r="G52" s="61"/>
      <c r="H52" s="36"/>
      <c r="I52" s="61"/>
    </row>
    <row r="53" spans="1:10" ht="20.25" customHeight="1">
      <c r="A53" s="90" t="s">
        <v>128</v>
      </c>
      <c r="B53" s="149"/>
      <c r="C53" s="61"/>
      <c r="D53" s="36"/>
      <c r="E53" s="61"/>
      <c r="F53" s="36"/>
      <c r="G53" s="61"/>
      <c r="H53" s="36"/>
      <c r="I53" s="61"/>
    </row>
    <row r="54" spans="1:10" ht="20.25" customHeight="1">
      <c r="A54" s="258" t="s">
        <v>206</v>
      </c>
      <c r="B54" s="149"/>
      <c r="C54" s="61"/>
      <c r="D54" s="36"/>
      <c r="E54" s="61"/>
      <c r="F54" s="36"/>
      <c r="G54" s="61"/>
      <c r="H54" s="36"/>
      <c r="I54" s="61"/>
    </row>
    <row r="55" spans="1:10" ht="20.25" customHeight="1">
      <c r="A55" s="33" t="s">
        <v>129</v>
      </c>
      <c r="B55" s="149"/>
      <c r="C55" s="61">
        <v>4740</v>
      </c>
      <c r="D55" s="36"/>
      <c r="E55" s="61">
        <v>-1031</v>
      </c>
      <c r="F55" s="36"/>
      <c r="G55" s="111">
        <v>0</v>
      </c>
      <c r="H55" s="46"/>
      <c r="I55" s="111">
        <v>0</v>
      </c>
    </row>
    <row r="56" spans="1:10" s="124" customFormat="1" ht="21" customHeight="1">
      <c r="A56" s="82" t="s">
        <v>201</v>
      </c>
      <c r="B56" s="120"/>
      <c r="C56" s="61">
        <v>21219</v>
      </c>
      <c r="D56" s="122"/>
      <c r="E56" s="111">
        <v>0</v>
      </c>
      <c r="F56" s="122"/>
      <c r="G56" s="64">
        <v>0</v>
      </c>
      <c r="H56" s="150"/>
      <c r="I56" s="111">
        <v>0</v>
      </c>
      <c r="J56" s="123"/>
    </row>
    <row r="57" spans="1:10" ht="20.25" customHeight="1">
      <c r="A57" s="83" t="s">
        <v>130</v>
      </c>
      <c r="B57" s="149"/>
      <c r="C57" s="132">
        <f>SUM(C55:C56)</f>
        <v>25959</v>
      </c>
      <c r="D57" s="46"/>
      <c r="E57" s="45">
        <f>E55</f>
        <v>-1031</v>
      </c>
      <c r="F57" s="46"/>
      <c r="G57" s="151">
        <f>G55</f>
        <v>0</v>
      </c>
      <c r="H57" s="36"/>
      <c r="I57" s="151">
        <f>I55</f>
        <v>0</v>
      </c>
    </row>
    <row r="58" spans="1:10" ht="20.25" customHeight="1">
      <c r="A58" s="75" t="s">
        <v>131</v>
      </c>
      <c r="B58" s="149"/>
      <c r="C58" s="131">
        <f>C51+C57</f>
        <v>80351</v>
      </c>
      <c r="D58" s="46"/>
      <c r="E58" s="64">
        <f>E51+E57</f>
        <v>38757</v>
      </c>
      <c r="F58" s="46"/>
      <c r="G58" s="131">
        <f>G51+G57</f>
        <v>-163</v>
      </c>
      <c r="H58" s="46"/>
      <c r="I58" s="64">
        <f>I51+I57</f>
        <v>292</v>
      </c>
    </row>
    <row r="59" spans="1:10" ht="20.25" customHeight="1" thickBot="1">
      <c r="A59" s="83" t="s">
        <v>24</v>
      </c>
      <c r="B59" s="90"/>
      <c r="C59" s="88">
        <f>C58+C34</f>
        <v>131044</v>
      </c>
      <c r="D59" s="46"/>
      <c r="E59" s="88">
        <f>E58+E34</f>
        <v>29725</v>
      </c>
      <c r="F59" s="46"/>
      <c r="G59" s="88">
        <f>G58+G34</f>
        <v>323432</v>
      </c>
      <c r="H59" s="46"/>
      <c r="I59" s="88">
        <f>I58+I34</f>
        <v>-9799</v>
      </c>
    </row>
    <row r="60" spans="1:10" ht="20.25" customHeight="1" thickTop="1">
      <c r="B60" s="143"/>
      <c r="C60" s="22"/>
      <c r="D60" s="83"/>
      <c r="E60" s="22"/>
      <c r="F60" s="77"/>
      <c r="G60" s="22"/>
      <c r="H60" s="83"/>
      <c r="I60" s="22"/>
      <c r="J60" s="83"/>
    </row>
    <row r="61" spans="1:10" ht="20.25" customHeight="1">
      <c r="A61" s="75" t="s">
        <v>132</v>
      </c>
      <c r="B61" s="90"/>
    </row>
    <row r="62" spans="1:10" ht="20.25" customHeight="1" thickBot="1">
      <c r="A62" s="82" t="s">
        <v>133</v>
      </c>
      <c r="B62" s="22"/>
      <c r="C62" s="57">
        <f>C32/C66*1000</f>
        <v>0.5097013943166544</v>
      </c>
      <c r="D62" s="87"/>
      <c r="E62" s="269">
        <f>E32/E66*1000</f>
        <v>-0.19266141946473359</v>
      </c>
      <c r="F62" s="87"/>
      <c r="G62" s="57">
        <f>G32/G66*1000</f>
        <v>0.93563657694671509</v>
      </c>
      <c r="H62" s="87"/>
      <c r="I62" s="152">
        <f>I32/I66*1000</f>
        <v>-2.9176930106983426E-2</v>
      </c>
    </row>
    <row r="63" spans="1:10" ht="20.25" customHeight="1" thickTop="1" thickBot="1">
      <c r="A63" s="82" t="s">
        <v>134</v>
      </c>
      <c r="B63" s="29"/>
      <c r="C63" s="126">
        <f>C33/C66*1000</f>
        <v>-0.36312859499911293</v>
      </c>
      <c r="D63" s="87"/>
      <c r="E63" s="269">
        <f>ROUNDDOWN(E33/E66*1000,2)</f>
        <v>0.16</v>
      </c>
      <c r="F63" s="87"/>
      <c r="G63" s="127">
        <f>G33/G66*1000</f>
        <v>0</v>
      </c>
      <c r="H63" s="93"/>
      <c r="I63" s="127">
        <v>0</v>
      </c>
    </row>
    <row r="64" spans="1:10" ht="20.25" customHeight="1" thickTop="1">
      <c r="A64" s="82"/>
      <c r="B64" s="90"/>
      <c r="C64" s="56"/>
      <c r="D64" s="93"/>
      <c r="E64" s="56"/>
      <c r="F64" s="93"/>
      <c r="G64" s="56"/>
      <c r="H64" s="93"/>
      <c r="I64" s="56"/>
    </row>
    <row r="65" spans="1:9" ht="20.25" customHeight="1">
      <c r="B65" s="29"/>
      <c r="C65" s="85"/>
      <c r="D65" s="128"/>
      <c r="E65" s="85"/>
      <c r="F65" s="128"/>
      <c r="G65" s="85"/>
      <c r="H65" s="128"/>
      <c r="I65" s="85"/>
    </row>
    <row r="66" spans="1:9" ht="20.25" customHeight="1">
      <c r="A66" s="76" t="s">
        <v>137</v>
      </c>
      <c r="B66" s="85"/>
      <c r="C66" s="85">
        <v>345855440</v>
      </c>
      <c r="D66" s="85"/>
      <c r="E66" s="85">
        <v>345855440</v>
      </c>
      <c r="F66" s="85"/>
      <c r="G66" s="85">
        <v>345855440</v>
      </c>
      <c r="H66" s="85"/>
      <c r="I66" s="76">
        <v>345855440</v>
      </c>
    </row>
  </sheetData>
  <mergeCells count="23">
    <mergeCell ref="C42:E42"/>
    <mergeCell ref="G42:I42"/>
    <mergeCell ref="C43:E43"/>
    <mergeCell ref="G43:I43"/>
    <mergeCell ref="C46:I46"/>
    <mergeCell ref="A37:I37"/>
    <mergeCell ref="A38:I38"/>
    <mergeCell ref="C40:E40"/>
    <mergeCell ref="G40:I40"/>
    <mergeCell ref="C41:E41"/>
    <mergeCell ref="G41:I41"/>
    <mergeCell ref="A36:I36"/>
    <mergeCell ref="A1:I1"/>
    <mergeCell ref="A3:I3"/>
    <mergeCell ref="C5:E5"/>
    <mergeCell ref="G5:I5"/>
    <mergeCell ref="C6:E6"/>
    <mergeCell ref="G6:I6"/>
    <mergeCell ref="C7:E7"/>
    <mergeCell ref="G7:I7"/>
    <mergeCell ref="C8:E8"/>
    <mergeCell ref="G8:I8"/>
    <mergeCell ref="C11:I11"/>
  </mergeCells>
  <pageMargins left="0.8" right="0.8" top="0.48" bottom="0.4" header="0.5" footer="0.5"/>
  <pageSetup paperSize="9" scale="67" firstPageNumber="7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34"/>
  <sheetViews>
    <sheetView topLeftCell="B8" zoomScale="90" zoomScaleNormal="90" zoomScaleSheetLayoutView="86" workbookViewId="0">
      <selection activeCell="J8" sqref="J8"/>
    </sheetView>
  </sheetViews>
  <sheetFormatPr defaultColWidth="9.375" defaultRowHeight="21.6" customHeight="1"/>
  <cols>
    <col min="1" max="1" width="67.125" style="154" customWidth="1"/>
    <col min="2" max="2" width="9.125" style="173" bestFit="1" customWidth="1"/>
    <col min="3" max="3" width="1.5" style="174" customWidth="1"/>
    <col min="4" max="4" width="20.375" style="154" bestFit="1" customWidth="1"/>
    <col min="5" max="5" width="1.625" style="154" customWidth="1"/>
    <col min="6" max="6" width="21.125" style="154" customWidth="1"/>
    <col min="7" max="7" width="1.5" style="154" customWidth="1"/>
    <col min="8" max="8" width="17.125" style="154" bestFit="1" customWidth="1"/>
    <col min="9" max="9" width="1.625" style="154" customWidth="1"/>
    <col min="10" max="10" width="20.375" style="154" bestFit="1" customWidth="1"/>
    <col min="11" max="11" width="1.625" style="154" customWidth="1"/>
    <col min="12" max="12" width="24.125" style="154" customWidth="1"/>
    <col min="13" max="13" width="1.625" style="154" customWidth="1"/>
    <col min="14" max="14" width="18.5" style="154" customWidth="1"/>
    <col min="15" max="15" width="1.625" style="154" customWidth="1"/>
    <col min="16" max="16" width="20.625" style="154" bestFit="1" customWidth="1"/>
    <col min="17" max="17" width="1.625" style="154" customWidth="1"/>
    <col min="18" max="18" width="24.625" style="154" customWidth="1"/>
    <col min="19" max="19" width="1.625" style="154" customWidth="1"/>
    <col min="20" max="20" width="23.5" style="154" bestFit="1" customWidth="1"/>
    <col min="21" max="21" width="1.625" style="154" customWidth="1"/>
    <col min="22" max="22" width="22.625" style="154" customWidth="1"/>
    <col min="23" max="23" width="9.375" style="154"/>
    <col min="24" max="24" width="11.125" style="154" bestFit="1" customWidth="1"/>
    <col min="25" max="16384" width="9.375" style="154"/>
  </cols>
  <sheetData>
    <row r="1" spans="1:22" ht="21.6" customHeight="1">
      <c r="A1" s="153" t="s">
        <v>49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1.6" customHeight="1">
      <c r="A2" s="104" t="s">
        <v>50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</row>
    <row r="3" spans="1:22" s="157" customFormat="1" ht="21.6" customHeight="1">
      <c r="A3" s="155" t="s">
        <v>102</v>
      </c>
      <c r="B3" s="156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</row>
    <row r="4" spans="1:22" ht="21.6" customHeight="1">
      <c r="A4" s="153" t="s">
        <v>62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</row>
    <row r="5" spans="1:22" s="7" customFormat="1" ht="21.6" customHeight="1">
      <c r="B5" s="129"/>
      <c r="C5" s="74"/>
      <c r="D5" s="281" t="s">
        <v>101</v>
      </c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</row>
    <row r="6" spans="1:22" s="7" customFormat="1" ht="21.6" customHeight="1">
      <c r="B6" s="129"/>
      <c r="C6" s="74"/>
      <c r="D6" s="74"/>
      <c r="E6" s="74"/>
      <c r="F6" s="74"/>
      <c r="G6" s="74"/>
      <c r="H6" s="296" t="s">
        <v>25</v>
      </c>
      <c r="I6" s="296"/>
      <c r="J6" s="296"/>
      <c r="K6" s="74"/>
      <c r="L6" s="297" t="s">
        <v>87</v>
      </c>
      <c r="M6" s="297"/>
      <c r="N6" s="297"/>
      <c r="O6" s="297"/>
      <c r="P6" s="297"/>
      <c r="Q6" s="297"/>
      <c r="R6" s="297"/>
      <c r="S6" s="297"/>
      <c r="T6" s="297"/>
      <c r="U6" s="74"/>
      <c r="V6" s="74"/>
    </row>
    <row r="7" spans="1:22" s="7" customFormat="1" ht="21.6" customHeight="1">
      <c r="B7" s="129"/>
      <c r="C7" s="74"/>
      <c r="D7" s="76"/>
      <c r="E7" s="74"/>
      <c r="F7" s="74"/>
      <c r="G7" s="158"/>
      <c r="H7" s="76"/>
      <c r="I7" s="76"/>
      <c r="J7" s="76"/>
      <c r="K7" s="96"/>
      <c r="L7" s="74"/>
      <c r="M7" s="74"/>
      <c r="N7" s="76"/>
      <c r="O7" s="74"/>
      <c r="Q7" s="74"/>
      <c r="S7" s="74"/>
      <c r="T7" s="74" t="s">
        <v>36</v>
      </c>
      <c r="U7" s="74"/>
      <c r="V7" s="76"/>
    </row>
    <row r="8" spans="1:22" s="7" customFormat="1" ht="21.6" customHeight="1">
      <c r="B8" s="129"/>
      <c r="C8" s="74"/>
      <c r="D8" s="76"/>
      <c r="E8" s="74"/>
      <c r="F8" s="74"/>
      <c r="G8" s="158"/>
      <c r="H8" s="76"/>
      <c r="I8" s="76"/>
      <c r="J8" s="76"/>
      <c r="K8" s="96"/>
      <c r="L8" s="279" t="s">
        <v>138</v>
      </c>
      <c r="M8" s="74"/>
      <c r="N8" s="76"/>
      <c r="O8" s="74"/>
      <c r="Q8" s="74"/>
      <c r="S8" s="74"/>
      <c r="T8" s="74" t="s">
        <v>139</v>
      </c>
      <c r="U8" s="74"/>
      <c r="V8" s="76"/>
    </row>
    <row r="9" spans="1:22" s="7" customFormat="1" ht="21.6" customHeight="1">
      <c r="B9" s="129"/>
      <c r="C9" s="74"/>
      <c r="E9" s="74"/>
      <c r="F9" s="76"/>
      <c r="G9" s="76"/>
      <c r="H9" s="76"/>
      <c r="I9" s="76"/>
      <c r="J9" s="76"/>
      <c r="K9" s="74"/>
      <c r="L9" s="74" t="s">
        <v>222</v>
      </c>
      <c r="M9" s="74"/>
      <c r="O9" s="74"/>
      <c r="P9" s="74" t="s">
        <v>140</v>
      </c>
      <c r="Q9" s="74"/>
      <c r="S9" s="74"/>
      <c r="T9" s="74" t="s">
        <v>141</v>
      </c>
      <c r="U9" s="74"/>
    </row>
    <row r="10" spans="1:22" s="7" customFormat="1" ht="21.6" customHeight="1">
      <c r="B10" s="129"/>
      <c r="C10" s="74"/>
      <c r="D10" s="74" t="s">
        <v>9</v>
      </c>
      <c r="E10" s="74"/>
      <c r="G10" s="76"/>
      <c r="I10" s="76"/>
      <c r="J10" s="76"/>
      <c r="K10" s="74"/>
      <c r="L10" s="74" t="s">
        <v>142</v>
      </c>
      <c r="M10" s="74"/>
      <c r="N10" s="74" t="s">
        <v>143</v>
      </c>
      <c r="O10" s="74"/>
      <c r="P10" s="74" t="s">
        <v>144</v>
      </c>
      <c r="Q10" s="74"/>
      <c r="R10" s="74" t="s">
        <v>145</v>
      </c>
      <c r="S10" s="74"/>
      <c r="T10" s="74" t="s">
        <v>146</v>
      </c>
      <c r="U10" s="74"/>
      <c r="V10" s="74"/>
    </row>
    <row r="11" spans="1:22" s="7" customFormat="1" ht="21.6" customHeight="1">
      <c r="B11" s="129"/>
      <c r="C11" s="74"/>
      <c r="D11" s="74" t="s">
        <v>1</v>
      </c>
      <c r="E11" s="74"/>
      <c r="F11" s="74" t="s">
        <v>147</v>
      </c>
      <c r="G11" s="76"/>
      <c r="H11" s="74"/>
      <c r="I11" s="76"/>
      <c r="J11" s="76"/>
      <c r="K11" s="74"/>
      <c r="L11" s="74" t="s">
        <v>148</v>
      </c>
      <c r="M11" s="74"/>
      <c r="N11" s="74" t="s">
        <v>149</v>
      </c>
      <c r="O11" s="74"/>
      <c r="P11" s="74" t="s">
        <v>22</v>
      </c>
      <c r="Q11" s="74"/>
      <c r="R11" s="74" t="s">
        <v>150</v>
      </c>
      <c r="S11" s="74"/>
      <c r="T11" s="74" t="s">
        <v>151</v>
      </c>
      <c r="U11" s="74"/>
      <c r="V11" s="74" t="s">
        <v>4</v>
      </c>
    </row>
    <row r="12" spans="1:22" s="7" customFormat="1" ht="21.6" customHeight="1">
      <c r="B12" s="159" t="s">
        <v>26</v>
      </c>
      <c r="C12" s="76"/>
      <c r="D12" s="74" t="s">
        <v>2</v>
      </c>
      <c r="E12" s="74"/>
      <c r="F12" s="74" t="s">
        <v>152</v>
      </c>
      <c r="G12" s="74"/>
      <c r="H12" s="74" t="s">
        <v>11</v>
      </c>
      <c r="I12" s="74"/>
      <c r="J12" s="74" t="s">
        <v>3</v>
      </c>
      <c r="K12" s="74"/>
      <c r="L12" s="74" t="s">
        <v>153</v>
      </c>
      <c r="M12" s="74"/>
      <c r="N12" s="74" t="s">
        <v>154</v>
      </c>
      <c r="O12" s="74"/>
      <c r="P12" s="74" t="s">
        <v>17</v>
      </c>
      <c r="Q12" s="74"/>
      <c r="R12" s="74" t="s">
        <v>46</v>
      </c>
      <c r="S12" s="74"/>
      <c r="T12" s="74" t="s">
        <v>45</v>
      </c>
      <c r="U12" s="74"/>
      <c r="V12" s="74" t="s">
        <v>155</v>
      </c>
    </row>
    <row r="13" spans="1:22" s="7" customFormat="1" ht="21.6" customHeight="1">
      <c r="B13" s="160"/>
      <c r="C13" s="74"/>
      <c r="D13" s="286" t="s">
        <v>56</v>
      </c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</row>
    <row r="14" spans="1:22" s="7" customFormat="1" ht="21.6" customHeight="1">
      <c r="A14" s="94" t="s">
        <v>106</v>
      </c>
      <c r="B14" s="161"/>
      <c r="C14" s="8"/>
    </row>
    <row r="15" spans="1:22" s="7" customFormat="1" ht="21.6" customHeight="1">
      <c r="A15" s="83" t="s">
        <v>103</v>
      </c>
      <c r="B15" s="129"/>
      <c r="C15" s="8"/>
      <c r="D15" s="162">
        <v>1729277</v>
      </c>
      <c r="E15" s="162"/>
      <c r="F15" s="162">
        <v>208455</v>
      </c>
      <c r="G15" s="162"/>
      <c r="H15" s="162">
        <v>61000</v>
      </c>
      <c r="I15" s="162"/>
      <c r="J15" s="162">
        <v>1164954</v>
      </c>
      <c r="K15" s="162"/>
      <c r="L15" s="162">
        <v>-6148</v>
      </c>
      <c r="M15" s="162"/>
      <c r="N15" s="162">
        <v>-33956</v>
      </c>
      <c r="O15" s="162"/>
      <c r="P15" s="162">
        <v>3509</v>
      </c>
      <c r="Q15" s="162"/>
      <c r="R15" s="162">
        <v>-306624</v>
      </c>
      <c r="S15" s="162"/>
      <c r="T15" s="162">
        <v>-14077</v>
      </c>
      <c r="U15" s="162"/>
      <c r="V15" s="162">
        <f>SUM(D15:T15)</f>
        <v>2806390</v>
      </c>
    </row>
    <row r="16" spans="1:22" s="7" customFormat="1" ht="21.6" customHeight="1">
      <c r="A16" s="76" t="s">
        <v>156</v>
      </c>
      <c r="B16" s="79"/>
      <c r="D16" s="163"/>
      <c r="E16" s="164"/>
      <c r="F16" s="163"/>
      <c r="G16" s="164"/>
      <c r="H16" s="163"/>
      <c r="I16" s="164"/>
      <c r="J16" s="165"/>
      <c r="K16" s="164"/>
      <c r="L16" s="164"/>
      <c r="M16" s="164"/>
      <c r="N16" s="163"/>
      <c r="O16" s="164"/>
      <c r="P16" s="163"/>
      <c r="Q16" s="164"/>
      <c r="R16" s="164"/>
      <c r="S16" s="164"/>
      <c r="T16" s="164"/>
      <c r="U16" s="164"/>
      <c r="V16" s="164"/>
    </row>
    <row r="17" spans="1:24" s="7" customFormat="1" ht="21.6" customHeight="1">
      <c r="A17" s="76" t="s">
        <v>160</v>
      </c>
      <c r="B17" s="79"/>
      <c r="D17" s="164">
        <v>0</v>
      </c>
      <c r="E17" s="164"/>
      <c r="F17" s="164">
        <v>0</v>
      </c>
      <c r="G17" s="162"/>
      <c r="H17" s="163">
        <v>0</v>
      </c>
      <c r="I17" s="164"/>
      <c r="J17" s="164">
        <v>-9032</v>
      </c>
      <c r="K17" s="164"/>
      <c r="L17" s="163">
        <v>0</v>
      </c>
      <c r="M17" s="164"/>
      <c r="N17" s="163">
        <v>0</v>
      </c>
      <c r="O17" s="164"/>
      <c r="P17" s="163">
        <v>0</v>
      </c>
      <c r="Q17" s="164"/>
      <c r="R17" s="163">
        <v>0</v>
      </c>
      <c r="S17" s="164"/>
      <c r="T17" s="163">
        <v>0</v>
      </c>
      <c r="U17" s="164"/>
      <c r="V17" s="164">
        <f t="shared" ref="V17:V18" si="0">SUM(D17:T17)</f>
        <v>-9032</v>
      </c>
      <c r="X17" s="166"/>
    </row>
    <row r="18" spans="1:24" s="7" customFormat="1" ht="21.6" customHeight="1">
      <c r="A18" s="76" t="s">
        <v>157</v>
      </c>
      <c r="B18" s="79"/>
      <c r="D18" s="167">
        <v>0</v>
      </c>
      <c r="E18" s="164"/>
      <c r="F18" s="167">
        <v>0</v>
      </c>
      <c r="G18" s="164"/>
      <c r="H18" s="167">
        <v>0</v>
      </c>
      <c r="I18" s="164"/>
      <c r="J18" s="167">
        <v>0</v>
      </c>
      <c r="K18" s="164"/>
      <c r="L18" s="167">
        <v>-8384</v>
      </c>
      <c r="M18" s="164"/>
      <c r="N18" s="167">
        <v>0</v>
      </c>
      <c r="O18" s="164"/>
      <c r="P18" s="167">
        <v>0</v>
      </c>
      <c r="Q18" s="164"/>
      <c r="R18" s="167">
        <v>48172</v>
      </c>
      <c r="S18" s="164"/>
      <c r="T18" s="167">
        <v>-1031</v>
      </c>
      <c r="U18" s="164"/>
      <c r="V18" s="167">
        <f t="shared" si="0"/>
        <v>38757</v>
      </c>
    </row>
    <row r="19" spans="1:24" s="5" customFormat="1" ht="21.6" customHeight="1">
      <c r="A19" s="83" t="s">
        <v>24</v>
      </c>
      <c r="B19" s="79"/>
      <c r="D19" s="168">
        <f>SUM(D17:D18)</f>
        <v>0</v>
      </c>
      <c r="E19" s="162"/>
      <c r="F19" s="168">
        <f>SUM(F18:F18)</f>
        <v>0</v>
      </c>
      <c r="G19" s="162"/>
      <c r="H19" s="168">
        <f>SUM(H17:H18)</f>
        <v>0</v>
      </c>
      <c r="I19" s="162"/>
      <c r="J19" s="168">
        <f>SUM(J17:J18)</f>
        <v>-9032</v>
      </c>
      <c r="K19" s="162"/>
      <c r="L19" s="168">
        <f>SUM(L17:L18)</f>
        <v>-8384</v>
      </c>
      <c r="M19" s="162"/>
      <c r="N19" s="168">
        <f>SUM(N17:N18)</f>
        <v>0</v>
      </c>
      <c r="O19" s="162"/>
      <c r="P19" s="168">
        <f>SUM(P17:P18)</f>
        <v>0</v>
      </c>
      <c r="Q19" s="162"/>
      <c r="R19" s="168">
        <f>SUM(R17:R18)</f>
        <v>48172</v>
      </c>
      <c r="S19" s="162"/>
      <c r="T19" s="168">
        <f>SUM(T17:T18)</f>
        <v>-1031</v>
      </c>
      <c r="U19" s="162"/>
      <c r="V19" s="168">
        <f>SUM(V17:V18)</f>
        <v>29725</v>
      </c>
    </row>
    <row r="20" spans="1:24" s="7" customFormat="1" ht="21" customHeight="1">
      <c r="A20" s="76" t="s">
        <v>44</v>
      </c>
      <c r="B20" s="29">
        <v>10</v>
      </c>
      <c r="D20" s="167">
        <v>0</v>
      </c>
      <c r="E20" s="163"/>
      <c r="F20" s="163">
        <v>0</v>
      </c>
      <c r="G20" s="164"/>
      <c r="H20" s="163">
        <v>0</v>
      </c>
      <c r="I20" s="163"/>
      <c r="J20" s="164">
        <v>-172926</v>
      </c>
      <c r="K20" s="164"/>
      <c r="L20" s="163">
        <v>0</v>
      </c>
      <c r="M20" s="164"/>
      <c r="N20" s="163">
        <v>0</v>
      </c>
      <c r="O20" s="164"/>
      <c r="P20" s="163">
        <v>0</v>
      </c>
      <c r="Q20" s="163"/>
      <c r="R20" s="163">
        <v>0</v>
      </c>
      <c r="S20" s="163"/>
      <c r="T20" s="163">
        <v>0</v>
      </c>
      <c r="U20" s="164"/>
      <c r="V20" s="164">
        <f>SUM(D20:J20)</f>
        <v>-172926</v>
      </c>
    </row>
    <row r="21" spans="1:24" s="7" customFormat="1" ht="21.6" customHeight="1" thickBot="1">
      <c r="A21" s="83" t="s">
        <v>104</v>
      </c>
      <c r="B21" s="149"/>
      <c r="D21" s="169">
        <f>SUM(D15,D19:D20)</f>
        <v>1729277</v>
      </c>
      <c r="E21" s="162"/>
      <c r="F21" s="169">
        <f>SUM(F15,F19:F20)</f>
        <v>208455</v>
      </c>
      <c r="G21" s="162"/>
      <c r="H21" s="169">
        <f>SUM(H15,H19:H20)</f>
        <v>61000</v>
      </c>
      <c r="I21" s="170"/>
      <c r="J21" s="169">
        <f>SUM(J15,J19:J20)</f>
        <v>982996</v>
      </c>
      <c r="K21" s="162"/>
      <c r="L21" s="169">
        <f>SUM(L15,L19:L20)</f>
        <v>-14532</v>
      </c>
      <c r="M21" s="162"/>
      <c r="N21" s="169">
        <f>SUM(N15,N19:N20)</f>
        <v>-33956</v>
      </c>
      <c r="O21" s="162"/>
      <c r="P21" s="169">
        <f>SUM(P15,P19:P20)</f>
        <v>3509</v>
      </c>
      <c r="Q21" s="162"/>
      <c r="R21" s="169">
        <f>SUM(R15,R19:R20)</f>
        <v>-258452</v>
      </c>
      <c r="S21" s="162"/>
      <c r="T21" s="169">
        <f>SUM(T15,T19:T20)</f>
        <v>-15108</v>
      </c>
      <c r="U21" s="162"/>
      <c r="V21" s="169">
        <f>SUM(V15,V19:V20)</f>
        <v>2663189</v>
      </c>
    </row>
    <row r="22" spans="1:24" s="7" customFormat="1" ht="21.6" customHeight="1" thickTop="1">
      <c r="A22" s="83"/>
      <c r="B22" s="149"/>
      <c r="D22" s="162"/>
      <c r="E22" s="162"/>
      <c r="F22" s="162"/>
      <c r="G22" s="162"/>
      <c r="H22" s="162"/>
      <c r="I22" s="170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</row>
    <row r="23" spans="1:24" s="7" customFormat="1" ht="21.6" customHeight="1">
      <c r="A23" s="94" t="s">
        <v>105</v>
      </c>
      <c r="B23" s="129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</row>
    <row r="24" spans="1:24" s="7" customFormat="1" ht="21.6" customHeight="1">
      <c r="A24" s="83" t="s">
        <v>109</v>
      </c>
      <c r="B24" s="129"/>
      <c r="C24" s="8"/>
      <c r="D24" s="162">
        <v>1729277</v>
      </c>
      <c r="E24" s="164"/>
      <c r="F24" s="162">
        <f>F21</f>
        <v>208455</v>
      </c>
      <c r="G24" s="162"/>
      <c r="H24" s="162">
        <v>65000</v>
      </c>
      <c r="I24" s="162"/>
      <c r="J24" s="162">
        <v>936011</v>
      </c>
      <c r="K24" s="162"/>
      <c r="L24" s="162">
        <v>-16805</v>
      </c>
      <c r="M24" s="162"/>
      <c r="N24" s="162">
        <v>-29993</v>
      </c>
      <c r="O24" s="162"/>
      <c r="P24" s="162">
        <v>6340</v>
      </c>
      <c r="Q24" s="162"/>
      <c r="R24" s="162">
        <v>-275079</v>
      </c>
      <c r="S24" s="162"/>
      <c r="T24" s="162">
        <v>-5939</v>
      </c>
      <c r="U24" s="162"/>
      <c r="V24" s="162">
        <f>SUM(D24:T24)</f>
        <v>2617267</v>
      </c>
    </row>
    <row r="25" spans="1:24" s="7" customFormat="1" ht="21.6" customHeight="1">
      <c r="A25" s="76" t="s">
        <v>156</v>
      </c>
      <c r="B25" s="79"/>
      <c r="D25" s="164"/>
      <c r="E25" s="164"/>
      <c r="F25" s="163"/>
      <c r="G25" s="164"/>
      <c r="H25" s="163"/>
      <c r="I25" s="164"/>
      <c r="J25" s="163"/>
      <c r="K25" s="164"/>
      <c r="L25" s="164"/>
      <c r="M25" s="164"/>
      <c r="N25" s="163"/>
      <c r="O25" s="164"/>
      <c r="P25" s="163"/>
      <c r="Q25" s="164"/>
      <c r="R25" s="164"/>
      <c r="S25" s="164"/>
      <c r="T25" s="164"/>
      <c r="U25" s="164"/>
      <c r="V25" s="164"/>
    </row>
    <row r="26" spans="1:24" s="7" customFormat="1" ht="21.6" customHeight="1">
      <c r="A26" s="76" t="s">
        <v>202</v>
      </c>
      <c r="B26" s="79"/>
      <c r="D26" s="163">
        <v>0</v>
      </c>
      <c r="E26" s="164"/>
      <c r="F26" s="163">
        <v>0</v>
      </c>
      <c r="G26" s="164"/>
      <c r="H26" s="163">
        <v>0</v>
      </c>
      <c r="I26" s="164"/>
      <c r="J26" s="171">
        <f>'income 9 months'!C34</f>
        <v>50693</v>
      </c>
      <c r="K26" s="164"/>
      <c r="L26" s="164">
        <v>0</v>
      </c>
      <c r="M26" s="164"/>
      <c r="N26" s="163">
        <v>0</v>
      </c>
      <c r="O26" s="164"/>
      <c r="P26" s="163">
        <v>0</v>
      </c>
      <c r="Q26" s="164"/>
      <c r="R26" s="163">
        <v>0</v>
      </c>
      <c r="S26" s="164"/>
      <c r="T26" s="163">
        <v>0</v>
      </c>
      <c r="U26" s="164"/>
      <c r="V26" s="164">
        <f t="shared" ref="V26:V29" si="1">SUM(D26:T26)</f>
        <v>50693</v>
      </c>
    </row>
    <row r="27" spans="1:24" s="7" customFormat="1" ht="21.6" customHeight="1">
      <c r="A27" s="76" t="s">
        <v>157</v>
      </c>
      <c r="B27" s="79"/>
      <c r="D27" s="167">
        <v>0</v>
      </c>
      <c r="E27" s="164"/>
      <c r="F27" s="167">
        <v>0</v>
      </c>
      <c r="G27" s="164"/>
      <c r="H27" s="167">
        <v>0</v>
      </c>
      <c r="I27" s="164"/>
      <c r="J27" s="167">
        <v>-12516</v>
      </c>
      <c r="K27" s="164"/>
      <c r="L27" s="167">
        <f>'income 9 months'!C49</f>
        <v>-6084</v>
      </c>
      <c r="M27" s="164"/>
      <c r="N27" s="167">
        <f>'income 9 months'!C56</f>
        <v>21219</v>
      </c>
      <c r="O27" s="164"/>
      <c r="P27" s="167">
        <v>0</v>
      </c>
      <c r="Q27" s="164"/>
      <c r="R27" s="167">
        <f>'income 9 months'!C50</f>
        <v>60476</v>
      </c>
      <c r="S27" s="164"/>
      <c r="T27" s="167">
        <v>4740</v>
      </c>
      <c r="U27" s="164"/>
      <c r="V27" s="167">
        <f t="shared" si="1"/>
        <v>67835</v>
      </c>
      <c r="W27" s="172"/>
    </row>
    <row r="28" spans="1:24" s="5" customFormat="1" ht="21.6" customHeight="1">
      <c r="A28" s="83" t="s">
        <v>24</v>
      </c>
      <c r="B28" s="79"/>
      <c r="D28" s="168">
        <f>SUM(D26:D27)</f>
        <v>0</v>
      </c>
      <c r="E28" s="162"/>
      <c r="F28" s="168">
        <f>SUM(F26:F27)</f>
        <v>0</v>
      </c>
      <c r="G28" s="162"/>
      <c r="H28" s="168">
        <f>SUM(H26:H27)</f>
        <v>0</v>
      </c>
      <c r="I28" s="162"/>
      <c r="J28" s="168">
        <f>SUM(J26:J27)</f>
        <v>38177</v>
      </c>
      <c r="K28" s="162"/>
      <c r="L28" s="168">
        <f>SUM(L26:L27)</f>
        <v>-6084</v>
      </c>
      <c r="M28" s="162"/>
      <c r="N28" s="168">
        <f>SUM(N26:N27)</f>
        <v>21219</v>
      </c>
      <c r="O28" s="162"/>
      <c r="P28" s="168">
        <f>SUM(P26:P27)</f>
        <v>0</v>
      </c>
      <c r="Q28" s="162"/>
      <c r="R28" s="168">
        <f>SUM(R26:R27)</f>
        <v>60476</v>
      </c>
      <c r="S28" s="162"/>
      <c r="T28" s="168">
        <f>SUM(T26:T27)</f>
        <v>4740</v>
      </c>
      <c r="U28" s="168"/>
      <c r="V28" s="168">
        <f t="shared" si="1"/>
        <v>118528</v>
      </c>
    </row>
    <row r="29" spans="1:24" s="7" customFormat="1" ht="21" customHeight="1">
      <c r="A29" s="76" t="s">
        <v>44</v>
      </c>
      <c r="B29" s="29">
        <v>10</v>
      </c>
      <c r="D29" s="167">
        <v>0</v>
      </c>
      <c r="E29" s="163"/>
      <c r="F29" s="163">
        <v>0</v>
      </c>
      <c r="G29" s="164"/>
      <c r="H29" s="163">
        <v>0</v>
      </c>
      <c r="I29" s="163"/>
      <c r="J29" s="167">
        <v>-172926</v>
      </c>
      <c r="K29" s="164"/>
      <c r="L29" s="163">
        <v>0</v>
      </c>
      <c r="M29" s="164"/>
      <c r="N29" s="163">
        <v>0</v>
      </c>
      <c r="O29" s="164"/>
      <c r="P29" s="163">
        <v>0</v>
      </c>
      <c r="Q29" s="163"/>
      <c r="R29" s="163">
        <v>0</v>
      </c>
      <c r="S29" s="163"/>
      <c r="T29" s="163">
        <v>0</v>
      </c>
      <c r="U29" s="164"/>
      <c r="V29" s="167">
        <f t="shared" si="1"/>
        <v>-172926</v>
      </c>
    </row>
    <row r="30" spans="1:24" s="7" customFormat="1" ht="21.6" customHeight="1" thickBot="1">
      <c r="A30" s="83" t="s">
        <v>107</v>
      </c>
      <c r="B30" s="149"/>
      <c r="D30" s="169">
        <f>SUM(D24,D28:D28)-D29</f>
        <v>1729277</v>
      </c>
      <c r="E30" s="162"/>
      <c r="F30" s="169">
        <f>SUM(F24,F28:F28)-F29</f>
        <v>208455</v>
      </c>
      <c r="G30" s="162"/>
      <c r="H30" s="169">
        <f>SUM(H24,H28:H28)-H29</f>
        <v>65000</v>
      </c>
      <c r="I30" s="170"/>
      <c r="J30" s="169">
        <f>SUM(J24,J28:J28)+J29</f>
        <v>801262</v>
      </c>
      <c r="K30" s="162"/>
      <c r="L30" s="169">
        <f>SUM(L24,L28:L28)-L29</f>
        <v>-22889</v>
      </c>
      <c r="M30" s="162"/>
      <c r="N30" s="169">
        <f>SUM(N24,N28:N28)-N29</f>
        <v>-8774</v>
      </c>
      <c r="O30" s="162"/>
      <c r="P30" s="169">
        <f>SUM(P24,P28:P28)-P29</f>
        <v>6340</v>
      </c>
      <c r="Q30" s="162"/>
      <c r="R30" s="169">
        <f>SUM(R24,R28:R28)-R29</f>
        <v>-214603</v>
      </c>
      <c r="S30" s="162"/>
      <c r="T30" s="169">
        <f>SUM(T24,T28:T28)-T29</f>
        <v>-1199</v>
      </c>
      <c r="U30" s="162"/>
      <c r="V30" s="169">
        <f>SUM(V24,V28:V28)+V29</f>
        <v>2562869</v>
      </c>
    </row>
    <row r="31" spans="1:24" ht="21.6" customHeight="1" thickTop="1"/>
    <row r="34" spans="3:3" ht="21.6" customHeight="1">
      <c r="C34" s="154"/>
    </row>
  </sheetData>
  <mergeCells count="4">
    <mergeCell ref="D5:V5"/>
    <mergeCell ref="H6:J6"/>
    <mergeCell ref="L6:T6"/>
    <mergeCell ref="D13:V13"/>
  </mergeCells>
  <pageMargins left="0.5" right="0.5" top="0.48" bottom="0.4" header="0.5" footer="0.5"/>
  <pageSetup paperSize="9" scale="53" firstPageNumber="9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1"/>
  <sheetViews>
    <sheetView zoomScale="70" zoomScaleNormal="70" zoomScaleSheetLayoutView="70" workbookViewId="0">
      <selection activeCell="E6" sqref="E6"/>
    </sheetView>
  </sheetViews>
  <sheetFormatPr defaultColWidth="9.375" defaultRowHeight="21.6" customHeight="1"/>
  <cols>
    <col min="1" max="1" width="52.625" style="154" customWidth="1"/>
    <col min="2" max="2" width="10.5" style="173" customWidth="1"/>
    <col min="3" max="3" width="15.625" style="154" customWidth="1"/>
    <col min="4" max="4" width="2.375" style="154" customWidth="1"/>
    <col min="5" max="5" width="20.125" style="154" customWidth="1"/>
    <col min="6" max="6" width="2.375" style="154" customWidth="1"/>
    <col min="7" max="7" width="16.625" style="154" customWidth="1"/>
    <col min="8" max="8" width="2.375" style="154" customWidth="1"/>
    <col min="9" max="9" width="17.375" style="154" customWidth="1"/>
    <col min="10" max="10" width="2.375" style="154" customWidth="1"/>
    <col min="11" max="11" width="21.625" style="154" customWidth="1"/>
    <col min="12" max="12" width="2.5" style="196" customWidth="1"/>
    <col min="13" max="13" width="22.125" style="196" customWidth="1"/>
    <col min="14" max="14" width="2.375" style="154" customWidth="1"/>
    <col min="15" max="15" width="16.625" style="154" customWidth="1"/>
    <col min="16" max="16384" width="9.375" style="154"/>
  </cols>
  <sheetData>
    <row r="1" spans="1:15" ht="21.6" customHeight="1">
      <c r="A1" s="153" t="s">
        <v>49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21.6" customHeight="1">
      <c r="A2" s="104" t="s">
        <v>50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21.6" customHeight="1">
      <c r="A3" s="155" t="s">
        <v>102</v>
      </c>
      <c r="B3" s="17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7" customFormat="1" ht="21.6" customHeight="1">
      <c r="A4" s="176"/>
      <c r="B4" s="159"/>
      <c r="C4" s="176"/>
      <c r="D4" s="176"/>
      <c r="E4" s="176"/>
      <c r="F4" s="176"/>
      <c r="G4" s="176"/>
      <c r="H4" s="176"/>
      <c r="I4" s="176" t="s">
        <v>62</v>
      </c>
      <c r="J4" s="176"/>
      <c r="K4" s="176"/>
      <c r="L4" s="176"/>
      <c r="M4" s="176"/>
      <c r="O4" s="176" t="s">
        <v>62</v>
      </c>
    </row>
    <row r="5" spans="1:15" s="7" customFormat="1" ht="21.6" customHeight="1">
      <c r="A5" s="5"/>
      <c r="B5" s="129"/>
      <c r="C5" s="281" t="s">
        <v>108</v>
      </c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</row>
    <row r="6" spans="1:15" s="7" customFormat="1" ht="21.6" customHeight="1">
      <c r="A6" s="5"/>
      <c r="B6" s="129"/>
      <c r="C6" s="177"/>
      <c r="D6" s="177"/>
      <c r="E6" s="177"/>
      <c r="F6" s="177"/>
      <c r="G6" s="296" t="s">
        <v>25</v>
      </c>
      <c r="H6" s="296"/>
      <c r="I6" s="296"/>
      <c r="J6" s="177"/>
      <c r="K6" s="298" t="s">
        <v>87</v>
      </c>
      <c r="L6" s="298"/>
      <c r="M6" s="298"/>
      <c r="N6" s="178"/>
      <c r="O6" s="178"/>
    </row>
    <row r="7" spans="1:15" s="7" customFormat="1" ht="21" customHeight="1">
      <c r="A7" s="5"/>
      <c r="B7" s="129"/>
      <c r="C7" s="74"/>
      <c r="D7" s="74"/>
      <c r="E7" s="74"/>
      <c r="F7" s="158"/>
      <c r="G7" s="76"/>
      <c r="H7" s="76"/>
      <c r="I7" s="76"/>
      <c r="J7" s="158"/>
      <c r="K7" s="279" t="s">
        <v>158</v>
      </c>
      <c r="L7" s="74"/>
      <c r="M7" s="179"/>
      <c r="N7" s="96"/>
      <c r="O7" s="74"/>
    </row>
    <row r="8" spans="1:15" s="7" customFormat="1" ht="21" customHeight="1">
      <c r="A8" s="5"/>
      <c r="B8" s="129"/>
      <c r="C8" s="74"/>
      <c r="D8" s="74"/>
      <c r="E8" s="74"/>
      <c r="F8" s="158"/>
      <c r="G8" s="76"/>
      <c r="H8" s="76"/>
      <c r="I8" s="76"/>
      <c r="J8" s="158"/>
      <c r="K8" s="74" t="s">
        <v>222</v>
      </c>
      <c r="L8" s="74"/>
      <c r="M8" s="179"/>
      <c r="N8" s="96"/>
      <c r="O8" s="74"/>
    </row>
    <row r="9" spans="1:15" s="7" customFormat="1" ht="21" customHeight="1">
      <c r="A9" s="5"/>
      <c r="B9" s="129"/>
      <c r="C9" s="74" t="s">
        <v>9</v>
      </c>
      <c r="D9" s="74"/>
      <c r="E9" s="74"/>
      <c r="F9" s="158"/>
      <c r="G9" s="76"/>
      <c r="H9" s="76"/>
      <c r="I9" s="76"/>
      <c r="J9" s="158"/>
      <c r="K9" s="74" t="s">
        <v>142</v>
      </c>
      <c r="L9" s="74"/>
      <c r="M9" s="74" t="s">
        <v>47</v>
      </c>
      <c r="N9" s="96"/>
      <c r="O9" s="74"/>
    </row>
    <row r="10" spans="1:15" s="7" customFormat="1" ht="21" customHeight="1">
      <c r="A10" s="5"/>
      <c r="B10" s="129"/>
      <c r="C10" s="74" t="s">
        <v>1</v>
      </c>
      <c r="D10" s="74"/>
      <c r="E10" s="74" t="s">
        <v>147</v>
      </c>
      <c r="F10" s="158"/>
      <c r="G10" s="97"/>
      <c r="H10" s="76"/>
      <c r="I10" s="76"/>
      <c r="J10" s="158"/>
      <c r="K10" s="74" t="s">
        <v>159</v>
      </c>
      <c r="L10" s="74"/>
      <c r="M10" s="74" t="s">
        <v>149</v>
      </c>
      <c r="N10" s="74"/>
      <c r="O10" s="74" t="s">
        <v>4</v>
      </c>
    </row>
    <row r="11" spans="1:15" s="7" customFormat="1" ht="21" customHeight="1">
      <c r="A11" s="5"/>
      <c r="B11" s="159" t="s">
        <v>26</v>
      </c>
      <c r="C11" s="97" t="s">
        <v>2</v>
      </c>
      <c r="D11" s="97"/>
      <c r="E11" s="74" t="s">
        <v>152</v>
      </c>
      <c r="F11" s="180"/>
      <c r="G11" s="97" t="s">
        <v>11</v>
      </c>
      <c r="H11" s="97"/>
      <c r="I11" s="74" t="s">
        <v>3</v>
      </c>
      <c r="J11" s="180"/>
      <c r="K11" s="74" t="s">
        <v>153</v>
      </c>
      <c r="L11" s="74"/>
      <c r="M11" s="74" t="s">
        <v>154</v>
      </c>
      <c r="N11" s="97"/>
      <c r="O11" s="74" t="s">
        <v>155</v>
      </c>
    </row>
    <row r="12" spans="1:15" s="7" customFormat="1" ht="21.6" customHeight="1">
      <c r="B12" s="159"/>
      <c r="C12" s="299" t="s">
        <v>56</v>
      </c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</row>
    <row r="13" spans="1:15" s="7" customFormat="1" ht="21.6" customHeight="1">
      <c r="A13" s="94" t="s">
        <v>106</v>
      </c>
      <c r="B13" s="159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</row>
    <row r="14" spans="1:15" s="5" customFormat="1" ht="21.6" customHeight="1">
      <c r="A14" s="83" t="s">
        <v>103</v>
      </c>
      <c r="B14" s="143"/>
      <c r="C14" s="52">
        <v>1729277</v>
      </c>
      <c r="D14" s="52"/>
      <c r="E14" s="52">
        <v>208455</v>
      </c>
      <c r="F14" s="63"/>
      <c r="G14" s="52">
        <v>61000</v>
      </c>
      <c r="H14" s="52"/>
      <c r="I14" s="52">
        <v>826207</v>
      </c>
      <c r="J14" s="52"/>
      <c r="K14" s="52">
        <v>371</v>
      </c>
      <c r="L14" s="182"/>
      <c r="M14" s="52">
        <v>-8774</v>
      </c>
      <c r="N14" s="52"/>
      <c r="O14" s="46">
        <f>SUM(C14:M14)</f>
        <v>2816536</v>
      </c>
    </row>
    <row r="15" spans="1:15" s="7" customFormat="1" ht="21.6" customHeight="1">
      <c r="A15" s="76" t="s">
        <v>156</v>
      </c>
      <c r="B15" s="29"/>
      <c r="C15" s="40"/>
      <c r="D15" s="40"/>
      <c r="E15" s="40"/>
      <c r="F15" s="39"/>
      <c r="G15" s="40"/>
      <c r="H15" s="40"/>
      <c r="I15" s="40"/>
      <c r="J15" s="40"/>
      <c r="K15" s="40"/>
      <c r="L15" s="183"/>
      <c r="M15" s="40"/>
      <c r="N15" s="40"/>
      <c r="O15" s="36"/>
    </row>
    <row r="16" spans="1:15" s="7" customFormat="1" ht="21.6" customHeight="1">
      <c r="A16" s="76" t="s">
        <v>160</v>
      </c>
      <c r="B16" s="111"/>
      <c r="C16" s="61">
        <v>0</v>
      </c>
      <c r="D16" s="184"/>
      <c r="E16" s="61">
        <v>0</v>
      </c>
      <c r="F16" s="184"/>
      <c r="G16" s="61">
        <v>0</v>
      </c>
      <c r="H16" s="184"/>
      <c r="I16" s="184">
        <v>-10091</v>
      </c>
      <c r="J16" s="184"/>
      <c r="K16" s="184">
        <v>0</v>
      </c>
      <c r="L16" s="184"/>
      <c r="M16" s="61">
        <v>0</v>
      </c>
      <c r="N16" s="184"/>
      <c r="O16" s="184">
        <f>SUM(C16:M16)</f>
        <v>-10091</v>
      </c>
    </row>
    <row r="17" spans="1:15" s="7" customFormat="1" ht="21.6" customHeight="1">
      <c r="A17" s="76" t="s">
        <v>197</v>
      </c>
      <c r="B17" s="29"/>
      <c r="C17" s="61">
        <v>0</v>
      </c>
      <c r="D17" s="184"/>
      <c r="E17" s="61">
        <v>0</v>
      </c>
      <c r="F17" s="184"/>
      <c r="G17" s="61">
        <v>0</v>
      </c>
      <c r="H17" s="184"/>
      <c r="I17" s="61">
        <v>0</v>
      </c>
      <c r="J17" s="184"/>
      <c r="K17" s="92">
        <v>292</v>
      </c>
      <c r="L17" s="184"/>
      <c r="M17" s="61">
        <v>0</v>
      </c>
      <c r="N17" s="184"/>
      <c r="O17" s="92">
        <f>SUM(C17:M17)</f>
        <v>292</v>
      </c>
    </row>
    <row r="18" spans="1:15" s="5" customFormat="1" ht="21.6" customHeight="1">
      <c r="A18" s="83" t="s">
        <v>24</v>
      </c>
      <c r="B18" s="143"/>
      <c r="C18" s="35">
        <f>SUM(C16:C17)</f>
        <v>0</v>
      </c>
      <c r="D18" s="52"/>
      <c r="E18" s="35">
        <f>SUM(E16:E17)</f>
        <v>0</v>
      </c>
      <c r="F18" s="52"/>
      <c r="G18" s="35">
        <f>SUM(G16:G17)</f>
        <v>0</v>
      </c>
      <c r="H18" s="52"/>
      <c r="I18" s="185">
        <f>SUM(I16:I17)</f>
        <v>-10091</v>
      </c>
      <c r="J18" s="52"/>
      <c r="K18" s="186">
        <f>SUM(K16:K17)</f>
        <v>292</v>
      </c>
      <c r="L18" s="187"/>
      <c r="M18" s="35">
        <f>SUM(M16:M17)</f>
        <v>0</v>
      </c>
      <c r="N18" s="52"/>
      <c r="O18" s="186">
        <f>SUM(C18:M18)</f>
        <v>-9799</v>
      </c>
    </row>
    <row r="19" spans="1:15" s="7" customFormat="1" ht="21.6" customHeight="1">
      <c r="A19" s="76" t="s">
        <v>44</v>
      </c>
      <c r="B19" s="29">
        <v>10</v>
      </c>
      <c r="C19" s="61">
        <v>0</v>
      </c>
      <c r="D19" s="40"/>
      <c r="E19" s="61">
        <v>0</v>
      </c>
      <c r="F19" s="40"/>
      <c r="G19" s="61">
        <v>0</v>
      </c>
      <c r="H19" s="40"/>
      <c r="I19" s="36">
        <v>-172926</v>
      </c>
      <c r="J19" s="40"/>
      <c r="K19" s="61">
        <v>0</v>
      </c>
      <c r="L19" s="188"/>
      <c r="M19" s="61">
        <v>0</v>
      </c>
      <c r="N19" s="40"/>
      <c r="O19" s="36">
        <f>SUM(C19:M19)</f>
        <v>-172926</v>
      </c>
    </row>
    <row r="20" spans="1:15" s="5" customFormat="1" ht="21.6" customHeight="1" thickBot="1">
      <c r="A20" s="83" t="s">
        <v>104</v>
      </c>
      <c r="B20" s="143"/>
      <c r="C20" s="189">
        <f>SUM(C14,C18:C19)</f>
        <v>1729277</v>
      </c>
      <c r="D20" s="52"/>
      <c r="E20" s="189">
        <f>SUM(E14,E18:E19)</f>
        <v>208455</v>
      </c>
      <c r="F20" s="63"/>
      <c r="G20" s="189">
        <f>SUM(G14,G18:G19)</f>
        <v>61000</v>
      </c>
      <c r="H20" s="52"/>
      <c r="I20" s="189">
        <f>SUM(I14,I18:I19)</f>
        <v>643190</v>
      </c>
      <c r="J20" s="52"/>
      <c r="K20" s="189">
        <f>SUM(K14,K18:K19)</f>
        <v>663</v>
      </c>
      <c r="L20" s="190"/>
      <c r="M20" s="189">
        <f>SUM(M14,M18:M19)</f>
        <v>-8774</v>
      </c>
      <c r="N20" s="52"/>
      <c r="O20" s="189">
        <f>SUM(O14,O18:O19)</f>
        <v>2633811</v>
      </c>
    </row>
    <row r="21" spans="1:15" s="7" customFormat="1" ht="21.6" customHeight="1" thickTop="1">
      <c r="A21" s="76"/>
      <c r="B21" s="129"/>
      <c r="C21" s="36"/>
      <c r="D21" s="36"/>
      <c r="E21" s="36"/>
      <c r="F21" s="36"/>
      <c r="G21" s="36"/>
      <c r="H21" s="36"/>
      <c r="I21" s="36"/>
      <c r="J21" s="36"/>
      <c r="K21" s="36"/>
      <c r="L21" s="191"/>
      <c r="M21" s="191"/>
      <c r="N21" s="36"/>
      <c r="O21" s="36"/>
    </row>
    <row r="22" spans="1:15" s="7" customFormat="1" ht="21.6" customHeight="1">
      <c r="A22" s="94" t="s">
        <v>105</v>
      </c>
      <c r="B22" s="129"/>
      <c r="C22" s="61"/>
      <c r="D22" s="61"/>
      <c r="E22" s="61"/>
      <c r="F22" s="61"/>
      <c r="G22" s="61"/>
      <c r="H22" s="61"/>
      <c r="I22" s="61"/>
      <c r="J22" s="61"/>
      <c r="K22" s="61"/>
      <c r="L22" s="191"/>
      <c r="M22" s="191"/>
      <c r="N22" s="61"/>
      <c r="O22" s="61"/>
    </row>
    <row r="23" spans="1:15" s="7" customFormat="1" ht="21.6" customHeight="1">
      <c r="A23" s="83" t="s">
        <v>109</v>
      </c>
      <c r="B23" s="143"/>
      <c r="C23" s="52">
        <f>C20</f>
        <v>1729277</v>
      </c>
      <c r="D23" s="52"/>
      <c r="E23" s="52">
        <f>E20</f>
        <v>208455</v>
      </c>
      <c r="F23" s="63"/>
      <c r="G23" s="52">
        <v>65000</v>
      </c>
      <c r="H23" s="52"/>
      <c r="I23" s="52">
        <v>722712</v>
      </c>
      <c r="J23" s="52"/>
      <c r="K23" s="52">
        <v>825</v>
      </c>
      <c r="L23" s="182"/>
      <c r="M23" s="52">
        <f>M20</f>
        <v>-8774</v>
      </c>
      <c r="N23" s="52"/>
      <c r="O23" s="46">
        <f>SUM(C23:M23)</f>
        <v>2717495</v>
      </c>
    </row>
    <row r="24" spans="1:15" s="7" customFormat="1" ht="21.6" customHeight="1">
      <c r="A24" s="76" t="s">
        <v>156</v>
      </c>
      <c r="B24" s="29"/>
      <c r="C24" s="40"/>
      <c r="D24" s="40"/>
      <c r="E24" s="40"/>
      <c r="F24" s="39"/>
      <c r="G24" s="40"/>
      <c r="H24" s="40"/>
      <c r="I24" s="40"/>
      <c r="J24" s="40"/>
      <c r="K24" s="40"/>
      <c r="L24" s="183"/>
      <c r="M24" s="40"/>
      <c r="N24" s="40"/>
      <c r="O24" s="36"/>
    </row>
    <row r="25" spans="1:15" s="7" customFormat="1" ht="21.6" customHeight="1">
      <c r="A25" s="76" t="s">
        <v>202</v>
      </c>
      <c r="B25" s="29"/>
      <c r="C25" s="184">
        <v>0</v>
      </c>
      <c r="D25" s="40"/>
      <c r="E25" s="184">
        <v>0</v>
      </c>
      <c r="F25" s="39"/>
      <c r="G25" s="184">
        <v>0</v>
      </c>
      <c r="H25" s="40"/>
      <c r="I25" s="40">
        <f>'income 9 months'!G34</f>
        <v>323595</v>
      </c>
      <c r="J25" s="52"/>
      <c r="K25" s="184">
        <v>0</v>
      </c>
      <c r="L25" s="183"/>
      <c r="M25" s="184">
        <v>0</v>
      </c>
      <c r="N25" s="40"/>
      <c r="O25" s="61">
        <f>SUM(C25:M25)</f>
        <v>323595</v>
      </c>
    </row>
    <row r="26" spans="1:15" s="7" customFormat="1" ht="21.6" customHeight="1">
      <c r="A26" s="76" t="s">
        <v>203</v>
      </c>
      <c r="B26" s="29"/>
      <c r="C26" s="92">
        <v>0</v>
      </c>
      <c r="D26" s="40"/>
      <c r="E26" s="92">
        <v>0</v>
      </c>
      <c r="F26" s="39"/>
      <c r="G26" s="92">
        <v>0</v>
      </c>
      <c r="H26" s="40"/>
      <c r="I26" s="92">
        <v>0</v>
      </c>
      <c r="J26" s="52"/>
      <c r="K26" s="92">
        <f>'income 9 months'!G49</f>
        <v>-163</v>
      </c>
      <c r="L26" s="182"/>
      <c r="M26" s="92">
        <v>0</v>
      </c>
      <c r="N26" s="40"/>
      <c r="O26" s="61">
        <f>SUM(C26:M26)</f>
        <v>-163</v>
      </c>
    </row>
    <row r="27" spans="1:15" s="5" customFormat="1" ht="21.6" customHeight="1">
      <c r="A27" s="83" t="s">
        <v>24</v>
      </c>
      <c r="B27" s="143"/>
      <c r="C27" s="111">
        <f>SUM(C25:C26)</f>
        <v>0</v>
      </c>
      <c r="D27" s="52"/>
      <c r="E27" s="111">
        <f>SUM(E25:E26)</f>
        <v>0</v>
      </c>
      <c r="F27" s="52"/>
      <c r="G27" s="111">
        <f>SUM(G25:G26)</f>
        <v>0</v>
      </c>
      <c r="H27" s="52"/>
      <c r="I27" s="111">
        <f>SUM(I25:I26)</f>
        <v>323595</v>
      </c>
      <c r="J27" s="52"/>
      <c r="K27" s="111">
        <f>SUM(K25:K26)</f>
        <v>-163</v>
      </c>
      <c r="L27" s="187"/>
      <c r="M27" s="111">
        <f>SUM(M25:M26)</f>
        <v>0</v>
      </c>
      <c r="N27" s="52"/>
      <c r="O27" s="112">
        <f>SUM(C27:M27)</f>
        <v>323432</v>
      </c>
    </row>
    <row r="28" spans="1:15" s="7" customFormat="1" ht="21.6" customHeight="1">
      <c r="A28" s="76" t="s">
        <v>44</v>
      </c>
      <c r="B28" s="29">
        <v>10</v>
      </c>
      <c r="C28" s="35">
        <v>0</v>
      </c>
      <c r="D28" s="40"/>
      <c r="E28" s="35">
        <v>0</v>
      </c>
      <c r="F28" s="40"/>
      <c r="G28" s="35">
        <v>0</v>
      </c>
      <c r="H28" s="40"/>
      <c r="I28" s="37">
        <v>-172926</v>
      </c>
      <c r="J28" s="40"/>
      <c r="K28" s="35">
        <v>0</v>
      </c>
      <c r="L28" s="188"/>
      <c r="M28" s="35">
        <v>0</v>
      </c>
      <c r="N28" s="40"/>
      <c r="O28" s="35">
        <f>SUM(C28:M28)</f>
        <v>-172926</v>
      </c>
    </row>
    <row r="29" spans="1:15" s="7" customFormat="1" ht="21.6" customHeight="1" thickBot="1">
      <c r="A29" s="83" t="s">
        <v>107</v>
      </c>
      <c r="B29" s="143"/>
      <c r="C29" s="189">
        <f>SUM(C23,C27:C27)-C28</f>
        <v>1729277</v>
      </c>
      <c r="D29" s="52"/>
      <c r="E29" s="189">
        <f>SUM(E23,E27:E27)-E28</f>
        <v>208455</v>
      </c>
      <c r="F29" s="63"/>
      <c r="G29" s="189">
        <f>SUM(G23,G27:G27)-G28</f>
        <v>65000</v>
      </c>
      <c r="H29" s="52"/>
      <c r="I29" s="189">
        <f>SUM(I23,I27:I27)+I28</f>
        <v>873381</v>
      </c>
      <c r="J29" s="52"/>
      <c r="K29" s="189">
        <f>SUM(K23,K27:K27)-K28</f>
        <v>662</v>
      </c>
      <c r="L29" s="190"/>
      <c r="M29" s="189">
        <f>SUM(M23,M27:M27)-M28</f>
        <v>-8774</v>
      </c>
      <c r="N29" s="52"/>
      <c r="O29" s="189">
        <f>SUM(O23,O27:O27)+O28</f>
        <v>2868001</v>
      </c>
    </row>
    <row r="30" spans="1:15" s="7" customFormat="1" ht="21.6" customHeight="1" thickTop="1">
      <c r="B30" s="192"/>
      <c r="C30" s="76"/>
      <c r="D30" s="76"/>
      <c r="E30" s="76"/>
      <c r="F30" s="76"/>
      <c r="G30" s="76"/>
      <c r="H30" s="76"/>
      <c r="I30" s="76"/>
      <c r="J30" s="76"/>
      <c r="K30" s="76"/>
      <c r="L30" s="193"/>
      <c r="M30" s="193"/>
      <c r="N30" s="76"/>
      <c r="O30" s="76"/>
    </row>
    <row r="31" spans="1:15" s="7" customFormat="1" ht="21.6" customHeight="1">
      <c r="B31" s="192"/>
      <c r="C31" s="76"/>
      <c r="D31" s="76"/>
      <c r="E31" s="76"/>
      <c r="F31" s="76"/>
      <c r="G31" s="76"/>
      <c r="H31" s="76"/>
      <c r="I31" s="76"/>
      <c r="J31" s="76"/>
      <c r="K31" s="76"/>
      <c r="L31" s="193"/>
      <c r="M31" s="193"/>
      <c r="N31" s="76"/>
      <c r="O31" s="76"/>
    </row>
    <row r="32" spans="1:15" s="7" customFormat="1" ht="21.6" customHeight="1">
      <c r="B32" s="192"/>
      <c r="L32" s="194"/>
      <c r="M32" s="194"/>
    </row>
    <row r="33" spans="1:13" ht="21.6" customHeight="1">
      <c r="L33" s="195"/>
      <c r="M33" s="195"/>
    </row>
    <row r="34" spans="1:13" ht="21.6" customHeight="1">
      <c r="L34" s="195"/>
      <c r="M34" s="195"/>
    </row>
    <row r="35" spans="1:13" ht="21.6" customHeight="1">
      <c r="L35" s="195"/>
      <c r="M35" s="195"/>
    </row>
    <row r="36" spans="1:13" ht="21.6" customHeight="1">
      <c r="L36" s="195"/>
      <c r="M36" s="195"/>
    </row>
    <row r="41" spans="1:13" ht="21.6" customHeight="1">
      <c r="A41" s="300" t="s">
        <v>62</v>
      </c>
      <c r="B41" s="300"/>
      <c r="C41" s="300"/>
    </row>
  </sheetData>
  <mergeCells count="5">
    <mergeCell ref="C5:O5"/>
    <mergeCell ref="G6:I6"/>
    <mergeCell ref="K6:M6"/>
    <mergeCell ref="C12:O12"/>
    <mergeCell ref="A41:C41"/>
  </mergeCells>
  <pageMargins left="0.8" right="0.8" top="0.48" bottom="0.4" header="0.5" footer="0.5"/>
  <pageSetup paperSize="9" scale="74" firstPageNumber="10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04"/>
  <sheetViews>
    <sheetView topLeftCell="A53" zoomScaleNormal="100" zoomScaleSheetLayoutView="74" workbookViewId="0">
      <selection activeCell="G63" sqref="G63"/>
    </sheetView>
  </sheetViews>
  <sheetFormatPr defaultColWidth="9.375" defaultRowHeight="19.5" customHeight="1"/>
  <cols>
    <col min="1" max="1" width="72" style="205" customWidth="1"/>
    <col min="2" max="2" width="11.375" style="200" customWidth="1"/>
    <col min="3" max="3" width="15.625" style="229" customWidth="1"/>
    <col min="4" max="4" width="2.125" style="205" customWidth="1"/>
    <col min="5" max="5" width="15.625" style="205" customWidth="1"/>
    <col min="6" max="6" width="2.125" style="205" customWidth="1"/>
    <col min="7" max="7" width="15.625" style="243" customWidth="1"/>
    <col min="8" max="8" width="2.125" style="205" customWidth="1"/>
    <col min="9" max="9" width="15.625" style="205" customWidth="1"/>
    <col min="10" max="16384" width="9.375" style="197"/>
  </cols>
  <sheetData>
    <row r="1" spans="1:15" ht="19.5" customHeight="1">
      <c r="A1" s="98" t="s">
        <v>49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9.5" customHeight="1">
      <c r="A2" s="98" t="s">
        <v>50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9.5" customHeight="1">
      <c r="A3" s="95" t="s">
        <v>110</v>
      </c>
      <c r="B3" s="198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ht="19.5" customHeight="1">
      <c r="A4" s="301"/>
      <c r="B4" s="301"/>
      <c r="C4" s="301"/>
      <c r="D4" s="301"/>
      <c r="E4" s="301"/>
      <c r="F4" s="301"/>
      <c r="G4" s="301"/>
      <c r="H4" s="301"/>
      <c r="I4" s="301"/>
    </row>
    <row r="5" spans="1:15" ht="19.5" customHeight="1">
      <c r="A5" s="199"/>
      <c r="B5" s="197"/>
      <c r="C5" s="302" t="s">
        <v>52</v>
      </c>
      <c r="D5" s="302"/>
      <c r="E5" s="302"/>
      <c r="F5" s="73"/>
      <c r="G5" s="302" t="s">
        <v>53</v>
      </c>
      <c r="H5" s="302"/>
      <c r="I5" s="302"/>
    </row>
    <row r="6" spans="1:15" ht="19.5" customHeight="1">
      <c r="A6" s="199"/>
      <c r="C6" s="302" t="s">
        <v>46</v>
      </c>
      <c r="D6" s="302"/>
      <c r="E6" s="302"/>
      <c r="F6" s="73"/>
      <c r="G6" s="302" t="s">
        <v>91</v>
      </c>
      <c r="H6" s="302"/>
      <c r="I6" s="302"/>
    </row>
    <row r="7" spans="1:15" ht="19.5" customHeight="1">
      <c r="A7" s="201"/>
      <c r="C7" s="291" t="s">
        <v>99</v>
      </c>
      <c r="D7" s="291"/>
      <c r="E7" s="291"/>
      <c r="F7" s="75"/>
      <c r="G7" s="291" t="s">
        <v>99</v>
      </c>
      <c r="H7" s="291"/>
      <c r="I7" s="291"/>
    </row>
    <row r="8" spans="1:15" ht="19.5" customHeight="1">
      <c r="A8" s="201"/>
      <c r="C8" s="292" t="s">
        <v>58</v>
      </c>
      <c r="D8" s="293"/>
      <c r="E8" s="293"/>
      <c r="F8" s="75"/>
      <c r="G8" s="292" t="s">
        <v>58</v>
      </c>
      <c r="H8" s="293"/>
      <c r="I8" s="293"/>
    </row>
    <row r="9" spans="1:15" ht="19.5" customHeight="1">
      <c r="A9" s="197"/>
      <c r="B9" s="278" t="s">
        <v>26</v>
      </c>
      <c r="C9" s="74">
        <v>2022</v>
      </c>
      <c r="D9" s="76"/>
      <c r="E9" s="74">
        <v>2021</v>
      </c>
      <c r="F9" s="77"/>
      <c r="G9" s="74">
        <v>2022</v>
      </c>
      <c r="H9" s="76"/>
      <c r="I9" s="74">
        <v>2021</v>
      </c>
    </row>
    <row r="10" spans="1:15" ht="19.5" customHeight="1">
      <c r="A10" s="101"/>
      <c r="C10" s="286" t="s">
        <v>56</v>
      </c>
      <c r="D10" s="286"/>
      <c r="E10" s="286"/>
      <c r="F10" s="286"/>
      <c r="G10" s="286"/>
      <c r="H10" s="286"/>
      <c r="I10" s="286"/>
    </row>
    <row r="11" spans="1:15" ht="19.5" customHeight="1">
      <c r="A11" s="101" t="s">
        <v>111</v>
      </c>
      <c r="C11" s="202"/>
      <c r="D11" s="203"/>
      <c r="E11" s="202"/>
      <c r="F11" s="204"/>
      <c r="G11" s="202"/>
      <c r="H11" s="203"/>
      <c r="I11" s="202"/>
    </row>
    <row r="12" spans="1:15" ht="19.5" customHeight="1">
      <c r="A12" s="205" t="s">
        <v>124</v>
      </c>
      <c r="C12" s="206">
        <v>50693</v>
      </c>
      <c r="D12" s="207"/>
      <c r="E12" s="206">
        <v>-9032</v>
      </c>
      <c r="F12" s="102"/>
      <c r="G12" s="206">
        <f>'income 9 months'!G34</f>
        <v>323595</v>
      </c>
      <c r="H12" s="102"/>
      <c r="I12" s="206">
        <v>-10091</v>
      </c>
    </row>
    <row r="13" spans="1:15" ht="19.5" customHeight="1">
      <c r="A13" s="208" t="s">
        <v>161</v>
      </c>
      <c r="C13" s="209"/>
      <c r="D13" s="207"/>
      <c r="E13" s="206"/>
      <c r="F13" s="102"/>
      <c r="G13" s="102"/>
      <c r="H13" s="102"/>
      <c r="I13" s="206"/>
    </row>
    <row r="14" spans="1:15" ht="19.5" customHeight="1">
      <c r="A14" s="210" t="s">
        <v>162</v>
      </c>
      <c r="B14" s="211"/>
      <c r="C14" s="102">
        <v>6411</v>
      </c>
      <c r="D14" s="207"/>
      <c r="E14" s="206">
        <v>13089</v>
      </c>
      <c r="F14" s="102"/>
      <c r="G14" s="212">
        <v>801</v>
      </c>
      <c r="H14" s="102"/>
      <c r="I14" s="212">
        <v>0</v>
      </c>
    </row>
    <row r="15" spans="1:15" ht="19.5" customHeight="1">
      <c r="A15" s="213" t="s">
        <v>16</v>
      </c>
      <c r="C15" s="214">
        <v>39015</v>
      </c>
      <c r="D15" s="209"/>
      <c r="E15" s="214">
        <v>38313</v>
      </c>
      <c r="F15" s="36"/>
      <c r="G15" s="215">
        <v>42084</v>
      </c>
      <c r="H15" s="206"/>
      <c r="I15" s="214">
        <v>47996</v>
      </c>
    </row>
    <row r="16" spans="1:15" ht="19.5" customHeight="1">
      <c r="A16" s="205" t="s">
        <v>163</v>
      </c>
      <c r="C16" s="206">
        <v>3432</v>
      </c>
      <c r="D16" s="209"/>
      <c r="E16" s="206">
        <v>9746</v>
      </c>
      <c r="F16" s="206"/>
      <c r="G16" s="206">
        <v>3432</v>
      </c>
      <c r="H16" s="206"/>
      <c r="I16" s="206">
        <v>4834</v>
      </c>
    </row>
    <row r="17" spans="1:9" ht="19.5" customHeight="1">
      <c r="A17" s="205" t="s">
        <v>164</v>
      </c>
      <c r="C17" s="206">
        <v>202</v>
      </c>
      <c r="D17" s="209"/>
      <c r="E17" s="206">
        <v>200</v>
      </c>
      <c r="F17" s="206"/>
      <c r="G17" s="102">
        <v>202</v>
      </c>
      <c r="H17" s="206"/>
      <c r="I17" s="206">
        <v>200</v>
      </c>
    </row>
    <row r="18" spans="1:9" ht="19.5" customHeight="1">
      <c r="A18" s="216" t="s">
        <v>165</v>
      </c>
      <c r="C18" s="102">
        <v>0</v>
      </c>
      <c r="D18" s="209"/>
      <c r="E18" s="102">
        <v>416</v>
      </c>
      <c r="F18" s="206"/>
      <c r="G18" s="212">
        <v>0</v>
      </c>
      <c r="H18" s="42"/>
      <c r="I18" s="206">
        <v>416</v>
      </c>
    </row>
    <row r="19" spans="1:9" s="219" customFormat="1" ht="19.5" customHeight="1">
      <c r="A19" s="205" t="s">
        <v>118</v>
      </c>
      <c r="B19" s="217"/>
      <c r="C19" s="215">
        <v>0</v>
      </c>
      <c r="D19" s="218"/>
      <c r="E19" s="215">
        <v>-24535</v>
      </c>
      <c r="F19" s="206"/>
      <c r="G19" s="212">
        <v>0</v>
      </c>
      <c r="H19" s="206"/>
      <c r="I19" s="206">
        <v>-24535</v>
      </c>
    </row>
    <row r="20" spans="1:9" ht="19.5" customHeight="1">
      <c r="A20" s="205" t="s">
        <v>80</v>
      </c>
      <c r="C20" s="102">
        <v>2432</v>
      </c>
      <c r="D20" s="220"/>
      <c r="E20" s="102">
        <v>3957</v>
      </c>
      <c r="F20" s="221"/>
      <c r="G20" s="214">
        <v>1230</v>
      </c>
      <c r="H20" s="221"/>
      <c r="I20" s="214">
        <v>1337</v>
      </c>
    </row>
    <row r="21" spans="1:9" ht="19.5" customHeight="1">
      <c r="A21" s="205" t="s">
        <v>166</v>
      </c>
      <c r="C21" s="102">
        <v>0</v>
      </c>
      <c r="D21" s="209"/>
      <c r="E21" s="102">
        <v>309</v>
      </c>
      <c r="F21" s="206"/>
      <c r="G21" s="212">
        <v>0</v>
      </c>
      <c r="H21" s="42"/>
      <c r="I21" s="42">
        <v>0</v>
      </c>
    </row>
    <row r="22" spans="1:9" ht="19.5" customHeight="1">
      <c r="A22" s="205" t="s">
        <v>205</v>
      </c>
      <c r="C22" s="42">
        <v>1291</v>
      </c>
      <c r="D22" s="209"/>
      <c r="E22" s="42">
        <v>0</v>
      </c>
      <c r="F22" s="206"/>
      <c r="G22" s="212">
        <v>16381</v>
      </c>
      <c r="H22" s="42"/>
      <c r="I22" s="42">
        <v>0</v>
      </c>
    </row>
    <row r="23" spans="1:9" s="76" customFormat="1" ht="20.25" customHeight="1">
      <c r="A23" s="76" t="s">
        <v>221</v>
      </c>
      <c r="B23" s="273"/>
      <c r="C23" s="61">
        <v>-5512</v>
      </c>
      <c r="D23" s="61"/>
      <c r="E23" s="42">
        <v>-256</v>
      </c>
      <c r="F23" s="259"/>
      <c r="G23" s="259">
        <v>-5512</v>
      </c>
      <c r="H23" s="259"/>
      <c r="I23" s="259">
        <v>-256</v>
      </c>
    </row>
    <row r="24" spans="1:9" ht="19.5" customHeight="1">
      <c r="A24" s="205" t="s">
        <v>167</v>
      </c>
      <c r="C24" s="61"/>
      <c r="D24" s="207"/>
      <c r="E24" s="222"/>
      <c r="F24" s="102"/>
      <c r="G24" s="223"/>
      <c r="H24" s="102"/>
      <c r="I24" s="42"/>
    </row>
    <row r="25" spans="1:9" ht="19.5" customHeight="1">
      <c r="A25" s="224" t="s">
        <v>100</v>
      </c>
      <c r="C25" s="222">
        <v>28075</v>
      </c>
      <c r="D25" s="207"/>
      <c r="E25" s="102">
        <v>-14054</v>
      </c>
      <c r="F25" s="102"/>
      <c r="G25" s="212">
        <v>0</v>
      </c>
      <c r="H25" s="102"/>
      <c r="I25" s="42">
        <v>0</v>
      </c>
    </row>
    <row r="26" spans="1:9" s="219" customFormat="1" ht="19.5" customHeight="1">
      <c r="A26" s="205" t="s">
        <v>121</v>
      </c>
      <c r="B26" s="217"/>
      <c r="C26" s="42">
        <v>-298806</v>
      </c>
      <c r="D26" s="207"/>
      <c r="E26" s="215">
        <v>-11</v>
      </c>
      <c r="F26" s="102"/>
      <c r="G26" s="102">
        <v>-298806</v>
      </c>
      <c r="H26" s="102"/>
      <c r="I26" s="206">
        <v>-11</v>
      </c>
    </row>
    <row r="27" spans="1:9" s="219" customFormat="1" ht="19.5" customHeight="1">
      <c r="A27" s="205" t="s">
        <v>168</v>
      </c>
      <c r="B27" s="217"/>
      <c r="C27" s="215">
        <v>231.71257999999997</v>
      </c>
      <c r="D27" s="207"/>
      <c r="E27" s="42">
        <v>0</v>
      </c>
      <c r="F27" s="102"/>
      <c r="G27" s="212">
        <v>232</v>
      </c>
      <c r="H27" s="102"/>
      <c r="I27" s="42">
        <v>0</v>
      </c>
    </row>
    <row r="28" spans="1:9" s="219" customFormat="1" ht="19.5" customHeight="1">
      <c r="A28" s="205" t="s">
        <v>169</v>
      </c>
      <c r="B28" s="217"/>
      <c r="C28" s="42">
        <v>247.3691</v>
      </c>
      <c r="D28" s="207"/>
      <c r="E28" s="42">
        <v>0</v>
      </c>
      <c r="F28" s="102"/>
      <c r="G28" s="212">
        <v>0</v>
      </c>
      <c r="H28" s="102"/>
      <c r="I28" s="42">
        <v>0</v>
      </c>
    </row>
    <row r="29" spans="1:9" ht="19.5" customHeight="1">
      <c r="A29" s="213" t="s">
        <v>170</v>
      </c>
      <c r="B29" s="200">
        <v>9</v>
      </c>
      <c r="C29" s="42">
        <v>140478</v>
      </c>
      <c r="D29" s="207"/>
      <c r="E29" s="184">
        <v>0</v>
      </c>
      <c r="F29" s="102"/>
      <c r="G29" s="212">
        <v>-55479</v>
      </c>
      <c r="H29" s="102"/>
      <c r="I29" s="184">
        <v>0</v>
      </c>
    </row>
    <row r="30" spans="1:9" ht="19.5" customHeight="1">
      <c r="A30" s="205" t="s">
        <v>171</v>
      </c>
      <c r="C30" s="184">
        <v>-31440</v>
      </c>
      <c r="D30" s="209"/>
      <c r="E30" s="214">
        <v>-24072</v>
      </c>
      <c r="F30" s="36"/>
      <c r="G30" s="102">
        <v>-29202</v>
      </c>
      <c r="H30" s="206"/>
      <c r="I30" s="206">
        <v>-29033</v>
      </c>
    </row>
    <row r="31" spans="1:9" ht="19.5" customHeight="1">
      <c r="A31" s="213" t="s">
        <v>30</v>
      </c>
      <c r="C31" s="233">
        <v>-33563</v>
      </c>
      <c r="D31" s="207"/>
      <c r="E31" s="92">
        <v>-9236</v>
      </c>
      <c r="F31" s="102"/>
      <c r="G31" s="102">
        <v>-31396</v>
      </c>
      <c r="H31" s="102"/>
      <c r="I31" s="92">
        <v>-17912</v>
      </c>
    </row>
    <row r="32" spans="1:9" ht="19.5" customHeight="1">
      <c r="A32" s="225"/>
      <c r="C32" s="226">
        <f>SUM(C12:C31)</f>
        <v>-96812.918319999997</v>
      </c>
      <c r="D32" s="207"/>
      <c r="E32" s="102">
        <f>SUM(E12:E31)</f>
        <v>-15166</v>
      </c>
      <c r="F32" s="102"/>
      <c r="G32" s="227">
        <f>SUM(G12:G31)</f>
        <v>-32438</v>
      </c>
      <c r="H32" s="102"/>
      <c r="I32" s="102">
        <f>SUM(I12:I31)</f>
        <v>-27055</v>
      </c>
    </row>
    <row r="33" spans="1:9" ht="19.5" customHeight="1">
      <c r="A33" s="228" t="s">
        <v>172</v>
      </c>
      <c r="E33" s="230"/>
      <c r="F33" s="230"/>
      <c r="G33" s="102"/>
      <c r="H33" s="230"/>
      <c r="I33" s="230"/>
    </row>
    <row r="34" spans="1:9" ht="19.5" customHeight="1">
      <c r="A34" s="205" t="s">
        <v>5</v>
      </c>
      <c r="C34" s="206">
        <v>5659</v>
      </c>
      <c r="D34" s="231"/>
      <c r="E34" s="206">
        <v>25999</v>
      </c>
      <c r="F34" s="222"/>
      <c r="G34" s="102">
        <v>707</v>
      </c>
      <c r="H34" s="102"/>
      <c r="I34" s="102">
        <v>30157</v>
      </c>
    </row>
    <row r="35" spans="1:9" ht="19.5" customHeight="1">
      <c r="A35" s="205" t="s">
        <v>64</v>
      </c>
      <c r="C35" s="206">
        <v>26200</v>
      </c>
      <c r="D35" s="231"/>
      <c r="E35" s="206">
        <v>-39293</v>
      </c>
      <c r="F35" s="222"/>
      <c r="G35" s="36">
        <v>26200</v>
      </c>
      <c r="H35" s="102"/>
      <c r="I35" s="36">
        <v>-41238</v>
      </c>
    </row>
    <row r="36" spans="1:9" ht="19.5" customHeight="1">
      <c r="A36" s="205" t="s">
        <v>39</v>
      </c>
      <c r="C36" s="102">
        <v>243968</v>
      </c>
      <c r="D36" s="231"/>
      <c r="E36" s="102">
        <v>382027</v>
      </c>
      <c r="F36" s="206"/>
      <c r="G36" s="102">
        <v>177042</v>
      </c>
      <c r="H36" s="206"/>
      <c r="I36" s="102">
        <v>296200</v>
      </c>
    </row>
    <row r="37" spans="1:9" ht="19.5" customHeight="1">
      <c r="A37" s="205" t="s">
        <v>18</v>
      </c>
      <c r="C37" s="102">
        <v>43123</v>
      </c>
      <c r="D37" s="231"/>
      <c r="E37" s="102">
        <v>1003</v>
      </c>
      <c r="F37" s="222"/>
      <c r="G37" s="102">
        <v>29075</v>
      </c>
      <c r="H37" s="222"/>
      <c r="I37" s="102">
        <v>-553</v>
      </c>
    </row>
    <row r="38" spans="1:9" ht="19.5" customHeight="1">
      <c r="A38" s="205" t="s">
        <v>40</v>
      </c>
      <c r="C38" s="42">
        <v>283</v>
      </c>
      <c r="D38" s="231"/>
      <c r="E38" s="42">
        <v>-367</v>
      </c>
      <c r="F38" s="222"/>
      <c r="G38" s="212">
        <v>260</v>
      </c>
      <c r="H38" s="102"/>
      <c r="I38" s="42">
        <v>0</v>
      </c>
    </row>
    <row r="39" spans="1:9" ht="19.5" customHeight="1">
      <c r="A39" s="205" t="s">
        <v>0</v>
      </c>
      <c r="C39" s="232">
        <v>-85589</v>
      </c>
      <c r="D39" s="220"/>
      <c r="E39" s="232">
        <v>174720</v>
      </c>
      <c r="F39" s="221"/>
      <c r="G39" s="233">
        <v>-38885</v>
      </c>
      <c r="H39" s="221"/>
      <c r="I39" s="233">
        <v>-10206</v>
      </c>
    </row>
    <row r="40" spans="1:9" ht="19.5" customHeight="1">
      <c r="A40" s="205" t="s">
        <v>223</v>
      </c>
      <c r="C40" s="226">
        <f>SUM(C32:C39)</f>
        <v>136831.08168</v>
      </c>
      <c r="D40" s="207"/>
      <c r="E40" s="102">
        <f>SUM(E32:E39)</f>
        <v>528923</v>
      </c>
      <c r="F40" s="102"/>
      <c r="G40" s="227">
        <f>SUM(G32:G39)</f>
        <v>161961</v>
      </c>
      <c r="H40" s="102"/>
      <c r="I40" s="102">
        <f>SUM(I32:I39)</f>
        <v>247305</v>
      </c>
    </row>
    <row r="41" spans="1:9" ht="19.5" customHeight="1">
      <c r="A41" s="224" t="s">
        <v>29</v>
      </c>
      <c r="C41" s="102">
        <v>14325</v>
      </c>
      <c r="D41" s="207"/>
      <c r="E41" s="102">
        <v>12695</v>
      </c>
      <c r="F41" s="102"/>
      <c r="G41" s="102">
        <v>14325</v>
      </c>
      <c r="H41" s="102"/>
      <c r="I41" s="102">
        <v>21371</v>
      </c>
    </row>
    <row r="42" spans="1:9" ht="19.5" customHeight="1">
      <c r="A42" s="224" t="s">
        <v>19</v>
      </c>
      <c r="C42" s="102">
        <v>-43232</v>
      </c>
      <c r="D42" s="207"/>
      <c r="E42" s="102">
        <v>-37372</v>
      </c>
      <c r="F42" s="102"/>
      <c r="G42" s="102">
        <v>-60596</v>
      </c>
      <c r="H42" s="102"/>
      <c r="I42" s="102">
        <v>-45776</v>
      </c>
    </row>
    <row r="43" spans="1:9" ht="19.5" customHeight="1">
      <c r="A43" s="224" t="s">
        <v>173</v>
      </c>
      <c r="C43" s="102">
        <v>13762</v>
      </c>
      <c r="D43" s="231"/>
      <c r="E43" s="102">
        <v>7841</v>
      </c>
      <c r="F43" s="222"/>
      <c r="G43" s="102">
        <v>13762</v>
      </c>
      <c r="H43" s="102"/>
      <c r="I43" s="102">
        <v>7841</v>
      </c>
    </row>
    <row r="44" spans="1:9" ht="19.5" customHeight="1">
      <c r="A44" s="224" t="s">
        <v>21</v>
      </c>
      <c r="C44" s="102">
        <v>-5014</v>
      </c>
      <c r="D44" s="207"/>
      <c r="E44" s="102">
        <v>-14709</v>
      </c>
      <c r="F44" s="102"/>
      <c r="G44" s="102">
        <v>-5014</v>
      </c>
      <c r="H44" s="102"/>
      <c r="I44" s="102">
        <v>-2569</v>
      </c>
    </row>
    <row r="45" spans="1:9" ht="19.5" customHeight="1">
      <c r="A45" s="199" t="s">
        <v>213</v>
      </c>
      <c r="C45" s="110">
        <f>SUM(C40:C44)</f>
        <v>116672.08168</v>
      </c>
      <c r="D45" s="234"/>
      <c r="E45" s="235">
        <f>SUM(E40:E44)</f>
        <v>497378</v>
      </c>
      <c r="F45" s="236"/>
      <c r="G45" s="237">
        <f>SUM(G40:G44)</f>
        <v>124438</v>
      </c>
      <c r="H45" s="236"/>
      <c r="I45" s="235">
        <f>SUM(I40:I44)</f>
        <v>228172</v>
      </c>
    </row>
    <row r="46" spans="1:9" ht="19.5" customHeight="1">
      <c r="A46" s="199"/>
      <c r="C46" s="238"/>
      <c r="D46" s="238"/>
      <c r="E46" s="238"/>
      <c r="F46" s="238"/>
      <c r="G46" s="238"/>
      <c r="H46" s="238"/>
      <c r="I46" s="238"/>
    </row>
    <row r="47" spans="1:9" ht="19.5" customHeight="1">
      <c r="A47" s="224"/>
      <c r="B47" s="239"/>
      <c r="C47" s="239"/>
      <c r="D47" s="239"/>
      <c r="E47" s="239"/>
      <c r="F47" s="239"/>
      <c r="G47" s="239"/>
      <c r="H47" s="239"/>
      <c r="I47" s="239"/>
    </row>
    <row r="48" spans="1:9" s="241" customFormat="1" ht="19.5" customHeight="1">
      <c r="A48" s="239" t="s">
        <v>62</v>
      </c>
      <c r="B48" s="240"/>
      <c r="C48" s="240"/>
      <c r="D48" s="240"/>
      <c r="E48" s="240"/>
      <c r="F48" s="240"/>
      <c r="G48" s="240"/>
      <c r="H48" s="240"/>
      <c r="I48" s="240"/>
    </row>
    <row r="49" spans="1:9" s="241" customFormat="1" ht="19.5" customHeight="1">
      <c r="A49" s="98" t="s">
        <v>49</v>
      </c>
      <c r="B49" s="240"/>
      <c r="C49" s="240"/>
      <c r="D49" s="240"/>
      <c r="E49" s="240"/>
      <c r="F49" s="240"/>
      <c r="G49" s="240"/>
      <c r="H49" s="240"/>
      <c r="I49" s="240"/>
    </row>
    <row r="50" spans="1:9" ht="19.5" customHeight="1">
      <c r="A50" s="98" t="s">
        <v>50</v>
      </c>
      <c r="B50" s="239"/>
      <c r="C50" s="239"/>
      <c r="D50" s="239"/>
      <c r="E50" s="239"/>
      <c r="F50" s="239"/>
      <c r="G50" s="239"/>
      <c r="H50" s="239"/>
      <c r="I50" s="239"/>
    </row>
    <row r="51" spans="1:9" ht="19.5" customHeight="1">
      <c r="A51" s="95" t="s">
        <v>110</v>
      </c>
      <c r="B51" s="239"/>
      <c r="C51" s="239"/>
      <c r="D51" s="239"/>
      <c r="E51" s="239"/>
      <c r="F51" s="239"/>
      <c r="G51" s="239"/>
      <c r="H51" s="239"/>
      <c r="I51" s="239"/>
    </row>
    <row r="52" spans="1:9" ht="19.5" customHeight="1">
      <c r="A52" s="239"/>
      <c r="B52" s="197"/>
      <c r="C52" s="302" t="s">
        <v>52</v>
      </c>
      <c r="D52" s="302"/>
      <c r="E52" s="302"/>
      <c r="F52" s="73"/>
      <c r="G52" s="302" t="s">
        <v>53</v>
      </c>
      <c r="H52" s="302"/>
      <c r="I52" s="302"/>
    </row>
    <row r="53" spans="1:9" ht="19.5" customHeight="1">
      <c r="A53" s="199" t="s">
        <v>62</v>
      </c>
      <c r="C53" s="302" t="s">
        <v>46</v>
      </c>
      <c r="D53" s="302"/>
      <c r="E53" s="302"/>
      <c r="F53" s="73"/>
      <c r="G53" s="302" t="s">
        <v>91</v>
      </c>
      <c r="H53" s="302"/>
      <c r="I53" s="302"/>
    </row>
    <row r="54" spans="1:9" ht="19.5" customHeight="1">
      <c r="A54" s="199"/>
      <c r="C54" s="291" t="s">
        <v>99</v>
      </c>
      <c r="D54" s="291"/>
      <c r="E54" s="291"/>
      <c r="F54" s="75"/>
      <c r="G54" s="291" t="s">
        <v>99</v>
      </c>
      <c r="H54" s="291"/>
      <c r="I54" s="291"/>
    </row>
    <row r="55" spans="1:9" ht="19.5" customHeight="1">
      <c r="A55" s="199"/>
      <c r="C55" s="292" t="s">
        <v>58</v>
      </c>
      <c r="D55" s="293"/>
      <c r="E55" s="293"/>
      <c r="F55" s="75"/>
      <c r="G55" s="292" t="s">
        <v>58</v>
      </c>
      <c r="H55" s="293"/>
      <c r="I55" s="293"/>
    </row>
    <row r="56" spans="1:9" ht="19.5" customHeight="1">
      <c r="A56" s="201"/>
      <c r="B56" s="29" t="s">
        <v>26</v>
      </c>
      <c r="C56" s="74">
        <v>2022</v>
      </c>
      <c r="D56" s="76"/>
      <c r="E56" s="74">
        <v>2021</v>
      </c>
      <c r="F56" s="77"/>
      <c r="G56" s="74">
        <v>2022</v>
      </c>
      <c r="H56" s="76"/>
      <c r="I56" s="74">
        <v>2021</v>
      </c>
    </row>
    <row r="57" spans="1:9" ht="19.5" customHeight="1">
      <c r="A57" s="197"/>
      <c r="B57" s="29"/>
      <c r="C57" s="286" t="s">
        <v>56</v>
      </c>
      <c r="D57" s="286"/>
      <c r="E57" s="286"/>
      <c r="F57" s="286"/>
      <c r="G57" s="286"/>
      <c r="H57" s="286"/>
      <c r="I57" s="286"/>
    </row>
    <row r="58" spans="1:9" ht="19.5" customHeight="1">
      <c r="A58" s="101" t="s">
        <v>112</v>
      </c>
      <c r="B58" s="242"/>
      <c r="C58" s="243"/>
      <c r="D58" s="243"/>
      <c r="E58" s="243"/>
      <c r="F58" s="243"/>
      <c r="G58" s="99"/>
      <c r="H58" s="243"/>
      <c r="I58" s="99"/>
    </row>
    <row r="59" spans="1:9" ht="19.5" customHeight="1">
      <c r="A59" s="205" t="s">
        <v>174</v>
      </c>
      <c r="C59" s="61">
        <v>663000</v>
      </c>
      <c r="D59" s="207"/>
      <c r="E59" s="61">
        <v>60000</v>
      </c>
      <c r="F59" s="207"/>
      <c r="G59" s="244">
        <v>566065</v>
      </c>
      <c r="H59" s="207"/>
      <c r="I59" s="61">
        <v>77630</v>
      </c>
    </row>
    <row r="60" spans="1:9" ht="19.5" customHeight="1">
      <c r="A60" s="205" t="s">
        <v>175</v>
      </c>
      <c r="B60" s="242"/>
      <c r="C60" s="61">
        <v>-710485</v>
      </c>
      <c r="D60" s="243"/>
      <c r="E60" s="61">
        <v>-182528</v>
      </c>
      <c r="F60" s="243"/>
      <c r="G60" s="244">
        <v>-612683</v>
      </c>
      <c r="H60" s="243"/>
      <c r="I60" s="61">
        <v>-189503</v>
      </c>
    </row>
    <row r="61" spans="1:9" s="219" customFormat="1" ht="19.5" customHeight="1">
      <c r="A61" s="205" t="s">
        <v>176</v>
      </c>
      <c r="B61" s="245"/>
      <c r="C61" s="61">
        <v>482323</v>
      </c>
      <c r="D61" s="207"/>
      <c r="E61" s="61">
        <v>0</v>
      </c>
      <c r="F61" s="207"/>
      <c r="G61" s="244">
        <v>482323</v>
      </c>
      <c r="H61" s="207"/>
      <c r="I61" s="111">
        <v>0</v>
      </c>
    </row>
    <row r="62" spans="1:9" ht="19.5" customHeight="1">
      <c r="A62" s="205" t="s">
        <v>177</v>
      </c>
      <c r="C62" s="102">
        <v>-101088</v>
      </c>
      <c r="D62" s="207"/>
      <c r="E62" s="102">
        <v>-40805</v>
      </c>
      <c r="F62" s="207"/>
      <c r="G62" s="244">
        <v>-1875</v>
      </c>
      <c r="H62" s="207"/>
      <c r="I62" s="111">
        <v>0</v>
      </c>
    </row>
    <row r="63" spans="1:9" ht="19.5" customHeight="1">
      <c r="A63" s="277" t="s">
        <v>220</v>
      </c>
      <c r="C63" s="102">
        <v>9488</v>
      </c>
      <c r="D63" s="207"/>
      <c r="E63" s="102">
        <v>0</v>
      </c>
      <c r="F63" s="207"/>
      <c r="G63" s="212">
        <v>0</v>
      </c>
      <c r="H63" s="207"/>
      <c r="I63" s="111">
        <v>0</v>
      </c>
    </row>
    <row r="64" spans="1:9" ht="19.5" customHeight="1">
      <c r="A64" s="205" t="s">
        <v>178</v>
      </c>
      <c r="C64" s="111">
        <v>0</v>
      </c>
      <c r="D64" s="207"/>
      <c r="E64" s="111">
        <v>0</v>
      </c>
      <c r="F64" s="207"/>
      <c r="G64" s="244">
        <v>300000</v>
      </c>
      <c r="H64" s="207"/>
      <c r="I64" s="111">
        <v>0</v>
      </c>
    </row>
    <row r="65" spans="1:9" ht="19.5" customHeight="1">
      <c r="A65" s="205" t="s">
        <v>179</v>
      </c>
      <c r="C65" s="102">
        <v>11123</v>
      </c>
      <c r="D65" s="207"/>
      <c r="E65" s="102">
        <v>18743</v>
      </c>
      <c r="F65" s="207"/>
      <c r="G65" s="244">
        <v>11123</v>
      </c>
      <c r="H65" s="207"/>
      <c r="I65" s="102">
        <v>18743</v>
      </c>
    </row>
    <row r="66" spans="1:9" s="219" customFormat="1" ht="19.5" customHeight="1">
      <c r="A66" s="205" t="s">
        <v>180</v>
      </c>
      <c r="B66" s="217"/>
      <c r="C66" s="102">
        <v>0</v>
      </c>
      <c r="D66" s="207"/>
      <c r="E66" s="102">
        <v>-212286</v>
      </c>
      <c r="F66" s="207"/>
      <c r="G66" s="212">
        <v>0</v>
      </c>
      <c r="H66" s="207"/>
      <c r="I66" s="36">
        <v>-212286</v>
      </c>
    </row>
    <row r="67" spans="1:9" ht="19.5" customHeight="1">
      <c r="A67" s="205" t="s">
        <v>181</v>
      </c>
      <c r="B67" s="200">
        <v>9</v>
      </c>
      <c r="C67" s="61">
        <v>455273</v>
      </c>
      <c r="D67" s="207"/>
      <c r="E67" s="61">
        <v>0</v>
      </c>
      <c r="F67" s="207"/>
      <c r="G67" s="244">
        <v>490188</v>
      </c>
      <c r="H67" s="207"/>
      <c r="I67" s="111">
        <v>0</v>
      </c>
    </row>
    <row r="68" spans="1:9" s="219" customFormat="1" ht="19.5" customHeight="1">
      <c r="A68" s="205" t="s">
        <v>182</v>
      </c>
      <c r="B68" s="245"/>
      <c r="C68" s="102">
        <v>3298</v>
      </c>
      <c r="D68" s="207"/>
      <c r="E68" s="102">
        <v>177</v>
      </c>
      <c r="F68" s="207"/>
      <c r="G68" s="244">
        <v>369914</v>
      </c>
      <c r="H68" s="207"/>
      <c r="I68" s="102">
        <v>176</v>
      </c>
    </row>
    <row r="69" spans="1:9" ht="19.5" customHeight="1">
      <c r="A69" s="205" t="s">
        <v>183</v>
      </c>
      <c r="C69" s="102">
        <v>-30089</v>
      </c>
      <c r="D69" s="207"/>
      <c r="E69" s="102">
        <v>-7524</v>
      </c>
      <c r="F69" s="207"/>
      <c r="G69" s="244">
        <v>-5199</v>
      </c>
      <c r="H69" s="207"/>
      <c r="I69" s="102">
        <v>-7304</v>
      </c>
    </row>
    <row r="70" spans="1:9" ht="19.5" customHeight="1">
      <c r="A70" s="205" t="s">
        <v>184</v>
      </c>
      <c r="C70" s="233">
        <v>60642</v>
      </c>
      <c r="D70" s="231"/>
      <c r="E70" s="233">
        <v>62300</v>
      </c>
      <c r="F70" s="207"/>
      <c r="G70" s="244">
        <v>29202</v>
      </c>
      <c r="H70" s="207"/>
      <c r="I70" s="233">
        <v>29033</v>
      </c>
    </row>
    <row r="71" spans="1:9" ht="19.5" customHeight="1">
      <c r="A71" s="199" t="s">
        <v>185</v>
      </c>
      <c r="C71" s="45">
        <f>SUM(C59:C70)</f>
        <v>843485</v>
      </c>
      <c r="D71" s="234"/>
      <c r="E71" s="45">
        <f>SUM(E59:E70)</f>
        <v>-301923</v>
      </c>
      <c r="F71" s="234"/>
      <c r="G71" s="45">
        <f>SUM(G59:G70)</f>
        <v>1629058</v>
      </c>
      <c r="H71" s="234"/>
      <c r="I71" s="45">
        <f>SUM(I59:I70)</f>
        <v>-283511</v>
      </c>
    </row>
    <row r="72" spans="1:9" ht="19.5" customHeight="1">
      <c r="A72" s="199"/>
      <c r="C72" s="207"/>
      <c r="D72" s="207"/>
      <c r="E72" s="102"/>
      <c r="F72" s="207"/>
      <c r="G72" s="207"/>
      <c r="H72" s="207"/>
      <c r="I72" s="102"/>
    </row>
    <row r="73" spans="1:9" ht="19.5" customHeight="1">
      <c r="A73" s="101" t="s">
        <v>113</v>
      </c>
      <c r="B73" s="242"/>
      <c r="C73" s="207"/>
      <c r="D73" s="207"/>
      <c r="E73" s="102"/>
      <c r="F73" s="207"/>
      <c r="G73" s="207"/>
      <c r="H73" s="207"/>
      <c r="I73" s="102"/>
    </row>
    <row r="74" spans="1:9" ht="19.5" customHeight="1">
      <c r="A74" s="213" t="s">
        <v>196</v>
      </c>
      <c r="B74" s="242"/>
      <c r="C74" s="102">
        <v>0</v>
      </c>
      <c r="D74" s="207"/>
      <c r="E74" s="102">
        <v>-50000</v>
      </c>
      <c r="F74" s="207"/>
      <c r="G74" s="212">
        <v>0</v>
      </c>
      <c r="H74" s="207"/>
      <c r="I74" s="102">
        <v>-50000</v>
      </c>
    </row>
    <row r="75" spans="1:9" ht="19.5" customHeight="1">
      <c r="A75" s="213" t="s">
        <v>186</v>
      </c>
      <c r="C75" s="102">
        <v>0</v>
      </c>
      <c r="D75" s="207"/>
      <c r="E75" s="102">
        <v>49584</v>
      </c>
      <c r="F75" s="207"/>
      <c r="G75" s="212">
        <v>0</v>
      </c>
      <c r="H75" s="207"/>
      <c r="I75" s="102">
        <v>49584</v>
      </c>
    </row>
    <row r="76" spans="1:9" ht="19.5" customHeight="1">
      <c r="A76" s="213" t="s">
        <v>187</v>
      </c>
      <c r="C76" s="111">
        <v>0</v>
      </c>
      <c r="D76" s="207"/>
      <c r="E76" s="212">
        <v>0</v>
      </c>
      <c r="F76" s="207"/>
      <c r="G76" s="244">
        <v>-690200</v>
      </c>
      <c r="H76" s="207"/>
      <c r="I76" s="111">
        <v>0</v>
      </c>
    </row>
    <row r="77" spans="1:9" ht="19.5" customHeight="1">
      <c r="A77" s="213" t="s">
        <v>188</v>
      </c>
      <c r="C77" s="111">
        <v>0</v>
      </c>
      <c r="D77" s="207"/>
      <c r="E77" s="212">
        <v>0</v>
      </c>
      <c r="F77" s="207"/>
      <c r="G77" s="244">
        <v>140332</v>
      </c>
      <c r="H77" s="207"/>
      <c r="I77" s="102">
        <v>63500</v>
      </c>
    </row>
    <row r="78" spans="1:9" ht="19.5" customHeight="1">
      <c r="A78" s="205" t="s">
        <v>204</v>
      </c>
      <c r="C78" s="102">
        <v>-300000</v>
      </c>
      <c r="D78" s="207"/>
      <c r="E78" s="212">
        <v>0</v>
      </c>
      <c r="F78" s="207"/>
      <c r="G78" s="244">
        <v>-300000</v>
      </c>
      <c r="H78" s="207"/>
      <c r="I78" s="111">
        <v>0</v>
      </c>
    </row>
    <row r="79" spans="1:9" ht="19.5" customHeight="1">
      <c r="A79" s="205" t="s">
        <v>189</v>
      </c>
      <c r="C79" s="102">
        <v>-140000</v>
      </c>
      <c r="D79" s="207"/>
      <c r="E79" s="102">
        <v>-200000</v>
      </c>
      <c r="F79" s="207"/>
      <c r="G79" s="244">
        <v>-140000</v>
      </c>
      <c r="H79" s="207"/>
      <c r="I79" s="102">
        <v>-200000</v>
      </c>
    </row>
    <row r="80" spans="1:9" ht="19.5" customHeight="1">
      <c r="A80" s="205" t="s">
        <v>195</v>
      </c>
      <c r="C80" s="102">
        <v>0</v>
      </c>
      <c r="D80" s="207"/>
      <c r="E80" s="102">
        <v>366800</v>
      </c>
      <c r="F80" s="207"/>
      <c r="G80" s="212">
        <v>0</v>
      </c>
      <c r="H80" s="207"/>
      <c r="I80" s="102">
        <v>366800</v>
      </c>
    </row>
    <row r="81" spans="1:9" ht="19.5" customHeight="1">
      <c r="A81" s="205" t="s">
        <v>190</v>
      </c>
      <c r="C81" s="102">
        <v>-341</v>
      </c>
      <c r="D81" s="207"/>
      <c r="E81" s="102">
        <v>-3319</v>
      </c>
      <c r="F81" s="207"/>
      <c r="G81" s="244">
        <v>-341</v>
      </c>
      <c r="H81" s="207"/>
      <c r="I81" s="102">
        <v>-312</v>
      </c>
    </row>
    <row r="82" spans="1:9" s="219" customFormat="1" ht="19.5" customHeight="1">
      <c r="A82" s="205" t="s">
        <v>44</v>
      </c>
      <c r="B82" s="200">
        <v>10</v>
      </c>
      <c r="C82" s="102">
        <v>-172926</v>
      </c>
      <c r="D82" s="207"/>
      <c r="E82" s="102">
        <v>-172926</v>
      </c>
      <c r="F82" s="102"/>
      <c r="G82" s="246">
        <v>-172926</v>
      </c>
      <c r="H82" s="102"/>
      <c r="I82" s="102">
        <v>-172926</v>
      </c>
    </row>
    <row r="83" spans="1:9" ht="19.5" customHeight="1">
      <c r="A83" s="199" t="s">
        <v>214</v>
      </c>
      <c r="C83" s="235">
        <f>SUM(C74:C82)</f>
        <v>-613267</v>
      </c>
      <c r="D83" s="234"/>
      <c r="E83" s="235">
        <f>SUM(E74:E82)</f>
        <v>-9861</v>
      </c>
      <c r="F83" s="234"/>
      <c r="G83" s="235">
        <f>SUM(G74:G82)</f>
        <v>-1163135</v>
      </c>
      <c r="H83" s="234"/>
      <c r="I83" s="235">
        <f>SUM(I74:I82)</f>
        <v>56646</v>
      </c>
    </row>
    <row r="84" spans="1:9" ht="19.5" customHeight="1">
      <c r="A84" s="199"/>
      <c r="C84" s="247"/>
      <c r="D84" s="207"/>
      <c r="E84" s="214"/>
      <c r="F84" s="207"/>
      <c r="G84" s="248"/>
      <c r="H84" s="207"/>
      <c r="I84" s="214"/>
    </row>
    <row r="85" spans="1:9" ht="19.5" customHeight="1">
      <c r="A85" s="205" t="s">
        <v>216</v>
      </c>
      <c r="C85" s="197"/>
      <c r="D85" s="207"/>
      <c r="E85" s="249"/>
      <c r="F85" s="207"/>
      <c r="G85" s="197"/>
      <c r="H85" s="207"/>
      <c r="I85" s="249"/>
    </row>
    <row r="86" spans="1:9" ht="19.5" customHeight="1">
      <c r="A86" s="224" t="s">
        <v>217</v>
      </c>
      <c r="C86" s="61">
        <f>C45+C71+C83</f>
        <v>346890.08168000006</v>
      </c>
      <c r="D86" s="207"/>
      <c r="E86" s="214">
        <v>185594</v>
      </c>
      <c r="F86" s="207"/>
      <c r="G86" s="250">
        <f>SUM(G45,G71,G83)</f>
        <v>590361</v>
      </c>
      <c r="H86" s="207"/>
      <c r="I86" s="214">
        <v>1307</v>
      </c>
    </row>
    <row r="87" spans="1:9" ht="19.5" customHeight="1">
      <c r="A87" s="205" t="s">
        <v>48</v>
      </c>
      <c r="B87" s="242"/>
      <c r="C87" s="206">
        <v>60476</v>
      </c>
      <c r="D87" s="207"/>
      <c r="E87" s="206">
        <v>48172</v>
      </c>
      <c r="F87" s="207"/>
      <c r="G87" s="111">
        <v>0</v>
      </c>
      <c r="H87" s="207"/>
      <c r="I87" s="111">
        <v>0</v>
      </c>
    </row>
    <row r="88" spans="1:9" ht="19.5" customHeight="1">
      <c r="A88" s="199" t="s">
        <v>215</v>
      </c>
      <c r="C88" s="251">
        <f>SUM(C86:C87)</f>
        <v>407366.08168000006</v>
      </c>
      <c r="D88" s="234"/>
      <c r="E88" s="251">
        <f>SUM(E86:E87)</f>
        <v>233766</v>
      </c>
      <c r="F88" s="234"/>
      <c r="G88" s="252">
        <f>SUM(G86:G87)</f>
        <v>590361</v>
      </c>
      <c r="H88" s="234"/>
      <c r="I88" s="251">
        <f>SUM(I86:I87)</f>
        <v>1307</v>
      </c>
    </row>
    <row r="89" spans="1:9" ht="19.5" customHeight="1">
      <c r="A89" s="205" t="s">
        <v>191</v>
      </c>
      <c r="C89" s="102">
        <v>197259</v>
      </c>
      <c r="D89" s="207"/>
      <c r="E89" s="102">
        <v>72635</v>
      </c>
      <c r="F89" s="207"/>
      <c r="G89" s="246">
        <f>BS!J12</f>
        <v>8476</v>
      </c>
      <c r="H89" s="207"/>
      <c r="I89" s="102">
        <v>18243</v>
      </c>
    </row>
    <row r="90" spans="1:9" ht="19.5" customHeight="1" thickBot="1">
      <c r="A90" s="199" t="s">
        <v>194</v>
      </c>
      <c r="C90" s="253">
        <f>SUM(C88:C89)</f>
        <v>604625.08168000006</v>
      </c>
      <c r="D90" s="234"/>
      <c r="E90" s="254">
        <f>SUM(E88:E89)</f>
        <v>306401</v>
      </c>
      <c r="F90" s="234"/>
      <c r="G90" s="255">
        <f>SUM(G88:G89)</f>
        <v>598837</v>
      </c>
      <c r="H90" s="234"/>
      <c r="I90" s="254">
        <f>SUM(I88:I89)</f>
        <v>19550</v>
      </c>
    </row>
    <row r="91" spans="1:9" ht="19.5" customHeight="1" thickTop="1">
      <c r="A91" s="199"/>
      <c r="C91" s="207"/>
      <c r="D91" s="207"/>
      <c r="E91" s="102"/>
      <c r="F91" s="207"/>
      <c r="G91" s="207"/>
      <c r="H91" s="207"/>
      <c r="I91" s="102"/>
    </row>
    <row r="92" spans="1:9" ht="19.5" customHeight="1">
      <c r="A92" s="101" t="s">
        <v>192</v>
      </c>
      <c r="C92" s="205"/>
      <c r="E92" s="230"/>
      <c r="G92" s="230"/>
      <c r="I92" s="230"/>
    </row>
    <row r="93" spans="1:9" ht="19.5" customHeight="1">
      <c r="A93" s="205" t="s">
        <v>193</v>
      </c>
      <c r="C93" s="230">
        <v>53</v>
      </c>
      <c r="E93" s="230">
        <v>76</v>
      </c>
      <c r="G93" s="256">
        <v>-60</v>
      </c>
      <c r="I93" s="102">
        <v>-281</v>
      </c>
    </row>
    <row r="94" spans="1:9" ht="19.5" customHeight="1">
      <c r="B94" s="160"/>
      <c r="C94" s="197"/>
      <c r="D94" s="197"/>
      <c r="E94" s="197"/>
      <c r="F94" s="197"/>
      <c r="G94" s="197"/>
      <c r="H94" s="257"/>
      <c r="I94" s="257"/>
    </row>
    <row r="95" spans="1:9" ht="19.5" customHeight="1">
      <c r="A95" s="197"/>
      <c r="B95" s="160"/>
      <c r="C95" s="197"/>
      <c r="D95" s="197"/>
      <c r="E95" s="197"/>
      <c r="F95" s="197"/>
      <c r="G95" s="197"/>
      <c r="H95" s="257"/>
      <c r="I95" s="257"/>
    </row>
    <row r="96" spans="1:9" ht="19.5" customHeight="1">
      <c r="A96" s="197"/>
      <c r="B96" s="160"/>
      <c r="C96" s="197"/>
      <c r="D96" s="197"/>
      <c r="E96" s="197"/>
      <c r="F96" s="197"/>
      <c r="G96" s="197"/>
      <c r="H96" s="257"/>
      <c r="I96" s="257"/>
    </row>
    <row r="97" spans="1:15" ht="19.5" customHeight="1">
      <c r="A97" s="197"/>
      <c r="B97" s="160"/>
      <c r="C97" s="197"/>
      <c r="D97" s="197"/>
      <c r="E97" s="197"/>
      <c r="F97" s="197"/>
      <c r="G97" s="197"/>
      <c r="H97" s="257"/>
      <c r="I97" s="257"/>
    </row>
    <row r="98" spans="1:15" ht="19.5" customHeight="1">
      <c r="A98" s="197"/>
    </row>
    <row r="102" spans="1:15" s="205" customFormat="1" ht="19.5" customHeight="1">
      <c r="B102" s="225"/>
      <c r="J102" s="197"/>
      <c r="K102" s="197"/>
      <c r="L102" s="197"/>
      <c r="M102" s="197"/>
      <c r="N102" s="197"/>
      <c r="O102" s="197"/>
    </row>
    <row r="103" spans="1:15" s="205" customFormat="1" ht="19.5" customHeight="1">
      <c r="B103" s="82"/>
      <c r="C103" s="82"/>
      <c r="D103" s="303"/>
      <c r="E103" s="303"/>
      <c r="F103" s="303"/>
      <c r="G103" s="303"/>
      <c r="J103" s="197"/>
      <c r="K103" s="197"/>
      <c r="L103" s="197"/>
      <c r="M103" s="197"/>
      <c r="N103" s="197"/>
      <c r="O103" s="197"/>
    </row>
    <row r="104" spans="1:15" ht="19.5" customHeight="1">
      <c r="A104" s="82"/>
    </row>
  </sheetData>
  <mergeCells count="20">
    <mergeCell ref="D103:G103"/>
    <mergeCell ref="C8:E8"/>
    <mergeCell ref="G8:I8"/>
    <mergeCell ref="C10:I10"/>
    <mergeCell ref="C52:E52"/>
    <mergeCell ref="G52:I52"/>
    <mergeCell ref="C53:E53"/>
    <mergeCell ref="G53:I53"/>
    <mergeCell ref="C54:E54"/>
    <mergeCell ref="G54:I54"/>
    <mergeCell ref="C55:E55"/>
    <mergeCell ref="G55:I55"/>
    <mergeCell ref="C57:I57"/>
    <mergeCell ref="C7:E7"/>
    <mergeCell ref="G7:I7"/>
    <mergeCell ref="A4:I4"/>
    <mergeCell ref="C5:E5"/>
    <mergeCell ref="G5:I5"/>
    <mergeCell ref="C6:E6"/>
    <mergeCell ref="G6:I6"/>
  </mergeCells>
  <pageMargins left="0.8" right="0.79" top="0.48" bottom="0.4" header="0.5" footer="0.5"/>
  <pageSetup paperSize="9" scale="67" firstPageNumber="11" fitToHeight="0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4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      </vt:lpstr>
      <vt:lpstr>BS</vt:lpstr>
      <vt:lpstr>income 3 months</vt:lpstr>
      <vt:lpstr>income 9 months</vt:lpstr>
      <vt:lpstr>Consolidated</vt:lpstr>
      <vt:lpstr>Company</vt:lpstr>
      <vt:lpstr>CF</vt:lpstr>
      <vt:lpstr>BS!Print_Area</vt:lpstr>
      <vt:lpstr>CF!Print_Area</vt:lpstr>
      <vt:lpstr>Company!Print_Area</vt:lpstr>
      <vt:lpstr>Consolidated!Print_Area</vt:lpstr>
      <vt:lpstr>'income 3 months'!Print_Area</vt:lpstr>
      <vt:lpstr>'income 9 months'!Print_Area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Papatsamon Chuntavee</cp:lastModifiedBy>
  <cp:lastPrinted>2022-11-11T10:05:23Z</cp:lastPrinted>
  <dcterms:created xsi:type="dcterms:W3CDTF">2001-04-30T02:06:01Z</dcterms:created>
  <dcterms:modified xsi:type="dcterms:W3CDTF">2022-11-11T11:48:45Z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2021-07-02T10:12:34Z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f1c3c65b-618c-4523-ba86-3ddac5c9e3ec</vt:lpwstr>
  </property>
  <property fmtid="{D5CDD505-2E9C-101B-9397-08002B2CF9AE}" pid="8" name="MSIP_Label_ea60d57e-af5b-4752-ac57-3e4f28ca11dc_ContentBits">
    <vt:lpwstr>0</vt:lpwstr>
  </property>
</Properties>
</file>