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apatsamon.c.FNSPLC\Desktop\set\"/>
    </mc:Choice>
  </mc:AlternateContent>
  <bookViews>
    <workbookView xWindow="-108" yWindow="-108" windowWidth="19416" windowHeight="10416" activeTab="4" autoFilterDateGrouping="0"/>
  </bookViews>
  <sheets>
    <sheet name="BS 10-12" sheetId="21" r:id="rId1"/>
    <sheet name="PL 13-14" sheetId="41" r:id="rId2"/>
    <sheet name="SOCE_Conso 15-16" sheetId="42" r:id="rId3"/>
    <sheet name="SOCE_Separate 17-18" sheetId="36" r:id="rId4"/>
    <sheet name="CF 19-20" sheetId="39" r:id="rId5"/>
    <sheet name="Compatibility Report" sheetId="18" state="hidden" r:id="rId6"/>
  </sheets>
  <definedNames>
    <definedName name="AS2DocOpenMode" hidden="1">"AS2DocumentEdit"</definedName>
    <definedName name="_xlnm.Print_Area" localSheetId="0">'BS 10-12'!$A$1:$J$106</definedName>
    <definedName name="_xlnm.Print_Area" localSheetId="4">'CF 19-20'!$A$1:$I$107</definedName>
    <definedName name="_xlnm.Print_Area" localSheetId="1">'PL 13-14'!$A$1:$J$84</definedName>
    <definedName name="_xlnm.Print_Area" localSheetId="2">'SOCE_Conso 15-16'!$A$1:$AA$65</definedName>
    <definedName name="_xlnm.Print_Area" localSheetId="3">'SOCE_Separate 17-18'!$A$1:$P$53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4" i="41" l="1"/>
  <c r="D11" i="21" l="1"/>
  <c r="D12" i="21" l="1"/>
  <c r="D67" i="21" l="1"/>
  <c r="D55" i="21"/>
  <c r="I65" i="42" l="1"/>
  <c r="S60" i="42"/>
  <c r="M60" i="42"/>
  <c r="N52" i="36" l="1"/>
  <c r="L52" i="36"/>
  <c r="H52" i="36"/>
  <c r="F52" i="36"/>
  <c r="D52" i="36"/>
  <c r="H43" i="36"/>
  <c r="F43" i="36"/>
  <c r="D43" i="36"/>
  <c r="AA63" i="42"/>
  <c r="W63" i="42"/>
  <c r="J66" i="41" l="1"/>
  <c r="H66" i="41"/>
  <c r="F66" i="41"/>
  <c r="D66" i="41"/>
  <c r="D21" i="41"/>
  <c r="D77" i="21"/>
  <c r="D37" i="21"/>
  <c r="G40" i="39" l="1"/>
  <c r="F20" i="21" l="1"/>
  <c r="J20" i="21"/>
  <c r="H72" i="41" l="1"/>
  <c r="G100" i="39"/>
  <c r="G77" i="39"/>
  <c r="J50" i="36" l="1"/>
  <c r="J77" i="21"/>
  <c r="F77" i="21"/>
  <c r="H77" i="21"/>
  <c r="P43" i="36"/>
  <c r="H68" i="21"/>
  <c r="H21" i="21"/>
  <c r="J31" i="21"/>
  <c r="F31" i="21"/>
  <c r="Y61" i="42" l="1"/>
  <c r="Y59" i="42" s="1"/>
  <c r="I25" i="42"/>
  <c r="W25" i="42" s="1"/>
  <c r="AA25" i="42" s="1"/>
  <c r="U61" i="42"/>
  <c r="Q61" i="42"/>
  <c r="O61" i="42"/>
  <c r="I61" i="42"/>
  <c r="G61" i="42"/>
  <c r="E61" i="42"/>
  <c r="S61" i="42"/>
  <c r="M61" i="42"/>
  <c r="U56" i="42"/>
  <c r="S56" i="42"/>
  <c r="Q56" i="42"/>
  <c r="O56" i="42"/>
  <c r="M56" i="42"/>
  <c r="K56" i="42"/>
  <c r="I56" i="42"/>
  <c r="Y54" i="42"/>
  <c r="U54" i="42"/>
  <c r="S54" i="42"/>
  <c r="Q54" i="42"/>
  <c r="O54" i="42"/>
  <c r="M54" i="42"/>
  <c r="K54" i="42"/>
  <c r="I54" i="42"/>
  <c r="G54" i="42"/>
  <c r="E54" i="42"/>
  <c r="W53" i="42"/>
  <c r="Y49" i="42"/>
  <c r="U49" i="42"/>
  <c r="S49" i="42"/>
  <c r="Q49" i="42"/>
  <c r="O49" i="42"/>
  <c r="M49" i="42"/>
  <c r="K49" i="42"/>
  <c r="I49" i="42"/>
  <c r="G49" i="42"/>
  <c r="G56" i="42" s="1"/>
  <c r="E49" i="42"/>
  <c r="E56" i="42" s="1"/>
  <c r="W47" i="42"/>
  <c r="AA47" i="42" s="1"/>
  <c r="W46" i="42"/>
  <c r="AA46" i="42" s="1"/>
  <c r="Y23" i="42"/>
  <c r="U23" i="42"/>
  <c r="S23" i="42"/>
  <c r="O23" i="42"/>
  <c r="I23" i="42"/>
  <c r="G23" i="42"/>
  <c r="E23" i="42"/>
  <c r="W22" i="42"/>
  <c r="AA22" i="42" s="1"/>
  <c r="Q23" i="42"/>
  <c r="W20" i="42"/>
  <c r="AA20" i="42" s="1"/>
  <c r="Y17" i="42"/>
  <c r="U17" i="42"/>
  <c r="U27" i="42" s="1"/>
  <c r="S17" i="42"/>
  <c r="Q17" i="42"/>
  <c r="O17" i="42"/>
  <c r="O27" i="42" s="1"/>
  <c r="M17" i="42"/>
  <c r="K17" i="42"/>
  <c r="I17" i="42"/>
  <c r="G17" i="42"/>
  <c r="E17" i="42"/>
  <c r="W16" i="42"/>
  <c r="AA16" i="42" s="1"/>
  <c r="W13" i="42"/>
  <c r="AA13" i="42" s="1"/>
  <c r="H74" i="41"/>
  <c r="S27" i="42" l="1"/>
  <c r="Q27" i="42"/>
  <c r="I27" i="42"/>
  <c r="AA53" i="42"/>
  <c r="W54" i="42"/>
  <c r="AA54" i="42" s="1"/>
  <c r="U65" i="42"/>
  <c r="W17" i="42"/>
  <c r="AA17" i="42" s="1"/>
  <c r="S65" i="42"/>
  <c r="W21" i="42"/>
  <c r="AA21" i="42" s="1"/>
  <c r="Y56" i="42"/>
  <c r="Y65" i="42" s="1"/>
  <c r="O65" i="42"/>
  <c r="M23" i="42"/>
  <c r="M27" i="42" s="1"/>
  <c r="G65" i="42"/>
  <c r="G27" i="42"/>
  <c r="M65" i="42"/>
  <c r="Q65" i="42"/>
  <c r="W49" i="42"/>
  <c r="AA49" i="42" s="1"/>
  <c r="Y27" i="42"/>
  <c r="W56" i="42"/>
  <c r="K23" i="42"/>
  <c r="K27" i="42" s="1"/>
  <c r="E27" i="42"/>
  <c r="E41" i="42" s="1"/>
  <c r="W41" i="42" s="1"/>
  <c r="AA41" i="42" s="1"/>
  <c r="W60" i="42"/>
  <c r="AA60" i="42" s="1"/>
  <c r="E65" i="42" l="1"/>
  <c r="AA56" i="42"/>
  <c r="W27" i="42"/>
  <c r="AA27" i="42" s="1"/>
  <c r="W23" i="42"/>
  <c r="AA23" i="42" s="1"/>
  <c r="J102" i="21" l="1"/>
  <c r="J104" i="21" s="1"/>
  <c r="F102" i="21"/>
  <c r="F104" i="21" s="1"/>
  <c r="H102" i="21"/>
  <c r="H104" i="21" s="1"/>
  <c r="H79" i="21"/>
  <c r="J68" i="21"/>
  <c r="F68" i="21"/>
  <c r="D68" i="21"/>
  <c r="J37" i="21"/>
  <c r="H37" i="21"/>
  <c r="F37" i="21"/>
  <c r="J21" i="21"/>
  <c r="F21" i="21"/>
  <c r="D21" i="21"/>
  <c r="D39" i="21" s="1"/>
  <c r="J39" i="21" l="1"/>
  <c r="F39" i="21"/>
  <c r="F79" i="21"/>
  <c r="F106" i="21" s="1"/>
  <c r="J79" i="21"/>
  <c r="J106" i="21" s="1"/>
  <c r="H106" i="21"/>
  <c r="D79" i="21"/>
  <c r="H39" i="21"/>
  <c r="D102" i="21"/>
  <c r="D104" i="21" s="1"/>
  <c r="D106" i="21" l="1"/>
  <c r="N20" i="36"/>
  <c r="E40" i="39" l="1"/>
  <c r="E35" i="39"/>
  <c r="I35" i="39"/>
  <c r="E29" i="39"/>
  <c r="E21" i="39"/>
  <c r="J23" i="36"/>
  <c r="P23" i="36" s="1"/>
  <c r="L21" i="36"/>
  <c r="L25" i="36" s="1"/>
  <c r="L38" i="36" s="1"/>
  <c r="H21" i="36"/>
  <c r="H25" i="36" s="1"/>
  <c r="F21" i="36"/>
  <c r="F25" i="36" s="1"/>
  <c r="F38" i="36" s="1"/>
  <c r="D21" i="36"/>
  <c r="D25" i="36" s="1"/>
  <c r="D38" i="36" s="1"/>
  <c r="N21" i="36"/>
  <c r="N25" i="36" s="1"/>
  <c r="N38" i="36" s="1"/>
  <c r="N16" i="36"/>
  <c r="L16" i="36"/>
  <c r="H16" i="36"/>
  <c r="F16" i="36"/>
  <c r="D16" i="36"/>
  <c r="J15" i="36"/>
  <c r="J16" i="36" s="1"/>
  <c r="P12" i="36"/>
  <c r="F57" i="41"/>
  <c r="F56" i="41"/>
  <c r="J36" i="41"/>
  <c r="N47" i="36"/>
  <c r="E98" i="39" l="1"/>
  <c r="H38" i="36"/>
  <c r="P20" i="36"/>
  <c r="P15" i="36"/>
  <c r="P16" i="36" s="1"/>
  <c r="C77" i="39" l="1"/>
  <c r="C98" i="39" l="1"/>
  <c r="J33" i="41" l="1"/>
  <c r="H33" i="41"/>
  <c r="F33" i="41"/>
  <c r="D33" i="41"/>
  <c r="N43" i="36" l="1"/>
  <c r="L43" i="36"/>
  <c r="J43" i="36" l="1"/>
  <c r="P42" i="36" l="1"/>
  <c r="I77" i="39"/>
  <c r="E77" i="39"/>
  <c r="F21" i="41"/>
  <c r="F35" i="41" s="1"/>
  <c r="G94" i="39"/>
  <c r="J58" i="41"/>
  <c r="H58" i="41"/>
  <c r="F58" i="41"/>
  <c r="D58" i="41"/>
  <c r="I21" i="41"/>
  <c r="H21" i="41"/>
  <c r="H35" i="41" s="1"/>
  <c r="G21" i="41"/>
  <c r="D35" i="41"/>
  <c r="I94" i="39"/>
  <c r="C94" i="39"/>
  <c r="E94" i="39"/>
  <c r="P50" i="36"/>
  <c r="H48" i="36"/>
  <c r="F48" i="36"/>
  <c r="D48" i="36"/>
  <c r="N48" i="36"/>
  <c r="F67" i="41" l="1"/>
  <c r="J67" i="41"/>
  <c r="D67" i="41"/>
  <c r="D69" i="41" s="1"/>
  <c r="J21" i="41"/>
  <c r="F40" i="41"/>
  <c r="F42" i="41" s="1"/>
  <c r="D40" i="41"/>
  <c r="D42" i="41" s="1"/>
  <c r="H40" i="41"/>
  <c r="H67" i="41"/>
  <c r="L47" i="36" s="1"/>
  <c r="D72" i="41" l="1"/>
  <c r="P47" i="36"/>
  <c r="L48" i="36"/>
  <c r="H42" i="41"/>
  <c r="P41" i="36"/>
  <c r="F44" i="41"/>
  <c r="F72" i="41" s="1"/>
  <c r="F74" i="41" s="1"/>
  <c r="J35" i="41"/>
  <c r="J40" i="41" s="1"/>
  <c r="J42" i="41" s="1"/>
  <c r="E10" i="39"/>
  <c r="E31" i="39" s="1"/>
  <c r="E48" i="39" s="1"/>
  <c r="E53" i="39" s="1"/>
  <c r="D44" i="41"/>
  <c r="C10" i="39" s="1"/>
  <c r="C31" i="39" s="1"/>
  <c r="C48" i="39" s="1"/>
  <c r="K59" i="42" l="1"/>
  <c r="H44" i="41"/>
  <c r="H69" i="41" s="1"/>
  <c r="F69" i="41"/>
  <c r="F77" i="41" s="1"/>
  <c r="F79" i="41" s="1"/>
  <c r="J44" i="41"/>
  <c r="J72" i="41" s="1"/>
  <c r="J74" i="41" s="1"/>
  <c r="E97" i="39"/>
  <c r="E99" i="39" s="1"/>
  <c r="E101" i="39" s="1"/>
  <c r="D79" i="41"/>
  <c r="D77" i="41" s="1"/>
  <c r="J46" i="36"/>
  <c r="C53" i="39"/>
  <c r="C97" i="39" s="1"/>
  <c r="C99" i="39" s="1"/>
  <c r="C101" i="39" s="1"/>
  <c r="G10" i="39"/>
  <c r="G31" i="39" s="1"/>
  <c r="G48" i="39" s="1"/>
  <c r="G53" i="39" s="1"/>
  <c r="G97" i="39" s="1"/>
  <c r="G99" i="39" s="1"/>
  <c r="G101" i="39" s="1"/>
  <c r="W59" i="42" l="1"/>
  <c r="AA59" i="42" s="1"/>
  <c r="K61" i="42"/>
  <c r="H77" i="41"/>
  <c r="H79" i="41" s="1"/>
  <c r="J19" i="36"/>
  <c r="I10" i="39"/>
  <c r="I31" i="39" s="1"/>
  <c r="I48" i="39" s="1"/>
  <c r="I53" i="39" s="1"/>
  <c r="I97" i="39" s="1"/>
  <c r="I99" i="39" s="1"/>
  <c r="I101" i="39" s="1"/>
  <c r="J69" i="41"/>
  <c r="J77" i="41" s="1"/>
  <c r="J79" i="41" s="1"/>
  <c r="J48" i="36"/>
  <c r="P46" i="36"/>
  <c r="P48" i="36" s="1"/>
  <c r="W61" i="42" l="1"/>
  <c r="AA61" i="42" s="1"/>
  <c r="K65" i="42"/>
  <c r="J21" i="36"/>
  <c r="J25" i="36" s="1"/>
  <c r="P19" i="36"/>
  <c r="P21" i="36" s="1"/>
  <c r="P25" i="36" s="1"/>
  <c r="W65" i="42" l="1"/>
  <c r="J38" i="36"/>
  <c r="AA65" i="42" l="1"/>
  <c r="P38" i="36"/>
  <c r="P52" i="36" s="1"/>
  <c r="J52" i="36"/>
</calcChain>
</file>

<file path=xl/sharedStrings.xml><?xml version="1.0" encoding="utf-8"?>
<sst xmlns="http://schemas.openxmlformats.org/spreadsheetml/2006/main" count="506" uniqueCount="294">
  <si>
    <t>บริษัท เอฟเอ็นเอส โฮลดิ้งส์ จำกัด (มหาชน) และบริษัทย่อย</t>
  </si>
  <si>
    <t xml:space="preserve">งบแสดงฐานะการเงิน  </t>
  </si>
  <si>
    <t>งบการเงินรวม</t>
  </si>
  <si>
    <t>งบการเงินเฉพาะกิจการ</t>
  </si>
  <si>
    <t>31 ธันวาคม</t>
  </si>
  <si>
    <t>สินทรัพย์</t>
  </si>
  <si>
    <t>หมายเหตุ</t>
  </si>
  <si>
    <t>(พันบาท)</t>
  </si>
  <si>
    <t>สินทรัพย์หมุนเวียน</t>
  </si>
  <si>
    <t xml:space="preserve">เงินสดและรายการเทียบเท่าเงินสด </t>
  </si>
  <si>
    <t xml:space="preserve">เงินให้กู้ยืมระยะสั้นและเงินทดรองจ่ายแก่กิจการที่เกี่ยวข้องกัน </t>
  </si>
  <si>
    <t>สินทรัพย์ทางการเงินหมุนเวียนอื่น</t>
  </si>
  <si>
    <t xml:space="preserve">สินทรัพย์หมุนเวียนอื่น </t>
  </si>
  <si>
    <t>รวมสินทรัพย์หมุนเวียน</t>
  </si>
  <si>
    <t>สินทรัพย์ไม่หมุนเวียน</t>
  </si>
  <si>
    <t>สินทรัพย์ทางการเงินไม่หมุนเวียนอื่น</t>
  </si>
  <si>
    <t>เงินลงทุนในบริษัทย่อย</t>
  </si>
  <si>
    <t>เงินลงทุนในบริษัทร่วมและการร่วมค้า</t>
  </si>
  <si>
    <t>ค่าความนิยม</t>
  </si>
  <si>
    <t>สินทรัพย์ไม่มีตัวตนอื่นนอกจากค่าความนิยม</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</si>
  <si>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</si>
  <si>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</si>
  <si>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</si>
  <si>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</si>
  <si>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</si>
  <si>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</si>
  <si>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หุ้นกู้ระยะสั้น</t>
  </si>
  <si>
    <t>ส่วนของหุ้นกู้ระยะยาวที่ถึงกำหนดชำระภายในหนึ่งปี</t>
  </si>
  <si>
    <t>ส่วนของหนี้สินตามสัญญาเช่าที่ถึงกำหนดชำระภายในหนึ่งปี</t>
  </si>
  <si>
    <t>หนี้สินหมุนเวียนอื่น</t>
  </si>
  <si>
    <t>รวมหนี้สินหมุนเวียน</t>
  </si>
  <si>
    <t>หนี้สินไม่หมุนเวียน</t>
  </si>
  <si>
    <t>หุ้นกู้ระยะยาว</t>
  </si>
  <si>
    <t>หนี้สินตามสัญญาเช่า</t>
  </si>
  <si>
    <t>ประมาณการหนี้สินไม่หมุนเวียนสำหรับผลประโยชน์พนักงาน</t>
  </si>
  <si>
    <t>รวมหนี้สินไม่หมุนเวียน</t>
  </si>
  <si>
    <t>รวมหนี้สิน</t>
  </si>
  <si>
    <t>ส่วนของผู้ถือหุ้น</t>
  </si>
  <si>
    <t>ทุนเรือนหุ้น</t>
  </si>
  <si>
    <t>ทุนจดทะเบียน</t>
  </si>
  <si>
    <t>(หุ้นสามัญจำนวน 345,855,440 หุ้น มูลค่า 5 บาทต่อหุ้น)</t>
  </si>
  <si>
    <t>ทุนที่ออกและชำระแล้ว</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</si>
  <si>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</si>
  <si>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</si>
  <si>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</si>
  <si>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</si>
  <si>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</si>
  <si>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</si>
  <si>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</si>
  <si>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</si>
  <si>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งบกำไรขาดทุนเบ็ดเสร็จ</t>
  </si>
  <si>
    <t>สำหรับปีสิ้นสุดวันที่</t>
  </si>
  <si>
    <t>รายได้</t>
  </si>
  <si>
    <t>รายได้จากธุรกิจการลงทุน ที่ปรึกษาและการจัดการ</t>
  </si>
  <si>
    <t>กำไรสุทธิจากเงินลงทุนที่วัดมูลค่าด้วยมูลค่ายุติธรรมผ่านกำไรหรือขาดทุน</t>
  </si>
  <si>
    <t>กำไรจากการจำหน่ายเงินลงทุนในบริษัทย่อย</t>
  </si>
  <si>
    <t xml:space="preserve">รายได้อื่น </t>
  </si>
  <si>
    <t>รวมรายได้</t>
  </si>
  <si>
    <t>ค่าใช้จ่าย</t>
  </si>
  <si>
    <t>ค่าใช้จ่ายในการประกอบธุรกิจการลงทุน ที่ปรึกษาและการจัดการ</t>
  </si>
  <si>
    <t>ค่าใช้จ่ายในการบริการและบริหาร</t>
  </si>
  <si>
    <t>ขาดทุนจากอัตราแลกเปลี่ยน</t>
  </si>
  <si>
    <t>รวมค่าใช้จ่าย</t>
  </si>
  <si>
    <t>ต้นทุนทางการเงิน</t>
  </si>
  <si>
    <t>กำไรจากการจำหน่ายอาคารและอุปกรณ์</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</si>
  <si>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</si>
  <si>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</si>
  <si>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รายการที่จะไม่ถูกจัดประเภทใหม่ไว้ในกำไรหรือขาดทุนในภายหลัง</t>
  </si>
  <si>
    <t xml:space="preserve">    ที่ใช้วิธีส่วนได้เสีย</t>
  </si>
  <si>
    <t>กำไรจากการประมาณการตามหลักคณิตศาสตร์ประกันภัย</t>
  </si>
  <si>
    <t xml:space="preserve">    สำหรับโครงการผลประโยชน์พนักงาน</t>
  </si>
  <si>
    <r>
      <t xml:space="preserve">กำไร (ขาดทุน) ต่อหุ้นขั้นพื้นฐาน </t>
    </r>
    <r>
      <rPr>
        <b/>
        <i/>
        <sz val="15"/>
        <color theme="1"/>
        <rFont val="Angsana New"/>
        <family val="1"/>
      </rPr>
      <t>(บาท)</t>
    </r>
  </si>
  <si>
    <t>งบแสดงการเปลี่ยนแปลงส่วนของผู้ถือหุ้น</t>
  </si>
  <si>
    <t>กำไรสะสม</t>
  </si>
  <si>
    <t>(ขาดทุน) กำไร</t>
  </si>
  <si>
    <t>ผลต่างของ</t>
  </si>
  <si>
    <t>(ขาดทุน) กำไรจาก</t>
  </si>
  <si>
    <t>ส่วนเกิน</t>
  </si>
  <si>
    <t>จากการวัดมูลค่า</t>
  </si>
  <si>
    <t>กำไร</t>
  </si>
  <si>
    <t>อัตราแลกเปลี่ยน</t>
  </si>
  <si>
    <t>ของบริษัทร่วม</t>
  </si>
  <si>
    <t>การประมาณการ</t>
  </si>
  <si>
    <t>มูลค่า</t>
  </si>
  <si>
    <t>ทุนสำรอง</t>
  </si>
  <si>
    <t>จากการลดสัดส่วน</t>
  </si>
  <si>
    <t>จากการแปลงค่า</t>
  </si>
  <si>
    <t>และการร่วมค้า</t>
  </si>
  <si>
    <t>ตามหลักคณิตศาสตร์</t>
  </si>
  <si>
    <t>รวม</t>
  </si>
  <si>
    <t>ชำระแล้ว</t>
  </si>
  <si>
    <t>หุ้นสามัญ</t>
  </si>
  <si>
    <t>ตามกฎหมาย</t>
  </si>
  <si>
    <t>ทางการเงิน</t>
  </si>
  <si>
    <t>งบการเงิน</t>
  </si>
  <si>
    <t>ที่ใช้วิธีส่วนได้เสีย</t>
  </si>
  <si>
    <t>ประกันภัย</t>
  </si>
  <si>
    <t>รายการกับผู้ถือหุ้นที่บันทึกโดยตรงเข้าส่วนของผู้ถือหุ้น</t>
  </si>
  <si>
    <t xml:space="preserve">    เงินปันผลให้ผู้ถือหุ้นของบริษัท</t>
  </si>
  <si>
    <t>โอนไปสำรองตามกฎหมาย</t>
  </si>
  <si>
    <t>สำหรับปีสิ้นสุดวันที่ 31 ธันวาคม 2565</t>
  </si>
  <si>
    <t>ยอดคงเหลือ ณ วันที่ 1 มกราคม 2565</t>
  </si>
  <si>
    <t xml:space="preserve">    กำไรสำหรับปี</t>
  </si>
  <si>
    <t>ยอดคงเหลือ ณ วันที่ 31 ธันวาคม 2565</t>
  </si>
  <si>
    <t xml:space="preserve">องค์ประกอบอื่นของส่วนของผู้ถือหุ้น
</t>
  </si>
  <si>
    <t>กำไร (ขาดทุน)</t>
  </si>
  <si>
    <t>รวมรายการกับผู้ถือหุ้นที่บันทึกโดยตรงเข้าส่วนของผู้ถือหุ้น</t>
  </si>
  <si>
    <t>งบกระแสเงินสด</t>
  </si>
  <si>
    <t>กระแสเงินสดจากกิจกรรมดำเนินงาน</t>
  </si>
  <si>
    <r>
      <t>ค่าเสื่อมราคา</t>
    </r>
    <r>
      <rPr>
        <sz val="15"/>
        <rFont val="AngsanaUPC"/>
        <family val="1"/>
      </rPr>
      <t>และค่าตัดจำหน่าย</t>
    </r>
  </si>
  <si>
    <t>ส่วนลดมูลค่าเงินลงทุนในตราสารหนี้ตัดจำหน่าย</t>
  </si>
  <si>
    <t>ขาดทุนจากการตัดจำหน่ายอาคารและอุปกรณ์</t>
  </si>
  <si>
    <t>ขาดทุนจากการตัดจำหน่ายสินทรัพย์ไม่มีตัวตน</t>
  </si>
  <si>
    <t>ขาดทุน (กำไร) จากการจำหน่ายการดำเนินงานที่ยกเลิก - สุทธิจากภาษี</t>
  </si>
  <si>
    <t>รายได้ดอกเบี้ย</t>
  </si>
  <si>
    <t>การเปลี่ยนแปลงในสินทรัพย์และหนี้สินดำเนินงาน</t>
  </si>
  <si>
    <t>สินทรัพย์ทางการเงิน</t>
  </si>
  <si>
    <t>สินทรัพย์หมุนเวียนอื่น</t>
  </si>
  <si>
    <t>ประมาณการหนี้สินไม่หมุนเวียนสำหรับผลประโยชน์พนักงานจ่าย</t>
  </si>
  <si>
    <t>ดอกเบี้ยรับ</t>
  </si>
  <si>
    <t>ดอกเบี้ยจ่าย</t>
  </si>
  <si>
    <t>ภาษีเงินได้รับคืน</t>
  </si>
  <si>
    <t>ภาษีเงินได้จ่ายออก</t>
  </si>
  <si>
    <t xml:space="preserve">กระแสเงินสดจากกิจกรรมลงทุน </t>
  </si>
  <si>
    <t>เงินสดรับจากการจำหน่ายดิจิทัลโทเคน</t>
  </si>
  <si>
    <t>เงินสดจ่ายเพื่อซื้อเงินลงทุนในสินทรัพย์ทางการเงินไม่หมุนเวียนอื่น</t>
  </si>
  <si>
    <t>เงินสดรับจากการจำหน่ายเงินลงทุนในสินทรัพย์ทางการเงินไม่หมุนเวียนอื่น</t>
  </si>
  <si>
    <t>เงินสดรับจากการลดทุนจดทะเบียนของบริษัทย่อย</t>
  </si>
  <si>
    <t>เงินสดรับจากการคืนทุนของเงินลงทุน</t>
  </si>
  <si>
    <t>เงินสดจ่ายเพื่อซื้อเงินลงทุนในบริษัทร่วม</t>
  </si>
  <si>
    <t>เงินสดรับจากการจำหน่ายการดำเนินงานที่ยกเลิก - สุทธิจากเงินสดที่จ่ายไป</t>
  </si>
  <si>
    <t>เงินสดรับจากการจำหน่ายอาคารและอุปกรณ์</t>
  </si>
  <si>
    <t>เงินสดจ่ายเพื่อซื้ออุปกรณ์และสินทรัพย์ไม่มีตัวตน</t>
  </si>
  <si>
    <t>เงินปันผลรับ</t>
  </si>
  <si>
    <t xml:space="preserve">กระแสเงินสดจากกิจกรรมจัดหาเงิน </t>
  </si>
  <si>
    <t>เงินปันผลจ่าย</t>
  </si>
  <si>
    <t>กระแสเงินสดสุทธิได้มาจาก (ใช้ไปใน) กิจกรรมจัดหาเงิน</t>
  </si>
  <si>
    <t>ก่อนผลกระทบของอัตราแลกเปลี่ยน</t>
  </si>
  <si>
    <t>เงินสดและรายการเทียบเท่าเงินสด ณ วันที่ 1 มกราคม</t>
  </si>
  <si>
    <t>เงินสดและรายการเทียบเท่าเงินสด ณ วันที่ 31 ธันวาคม</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</si>
  <si>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</si>
  <si>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</si>
  <si>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</si>
  <si>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</si>
  <si>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</si>
  <si>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</si>
  <si>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</si>
  <si>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</si>
  <si>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</si>
  <si>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ในบริษัทร่วม</t>
  </si>
  <si>
    <t>การลงทุน</t>
  </si>
  <si>
    <t xml:space="preserve">    ผลกระทบจากการดำเนินงานที่ยกเลิก</t>
  </si>
  <si>
    <t>เงินสดและรายการเทียบเท่าเงินสด (ลดลง) เพิ่มขึ้นสุทธิ</t>
  </si>
  <si>
    <t>ภาษีเงินได้จากการดำเนินงานที่ยกเลิก</t>
  </si>
  <si>
    <t>สำหรับปีสิ้นสุดวันที่ 31 ธันวาคม 2566</t>
  </si>
  <si>
    <t>ยอดคงเหลือ ณ วันที่ 1 มกราคม 2566</t>
  </si>
  <si>
    <t>ยอดคงเหลือ ณ วันที่ 31 ธันวาคม 2566</t>
  </si>
  <si>
    <t xml:space="preserve">รายได้ค่าบริการค้างรับจากกิจการที่เกี่ยวข้องกัน </t>
  </si>
  <si>
    <t>ลูกหนี้การค้าและลูกหนี้หมุนเวียนอื่น</t>
  </si>
  <si>
    <t>ลูกหนี้ตามสัญญาเช่าที่ถึงกำหนดชำระภายในหนึ่งปี</t>
  </si>
  <si>
    <t>เงินให้กู้ยืมระยะสั้นแก่กิจการอื่น</t>
  </si>
  <si>
    <t>อสังหาริมทรัพย์พัฒนาเพื่อขาย</t>
  </si>
  <si>
    <t>สินค้าคงเหลือ</t>
  </si>
  <si>
    <t>เงินฝากสถาบันการเงินที่มีข้อจำกัดในการใช้</t>
  </si>
  <si>
    <t>ลูกหนี้ตามสัญญาเช่า</t>
  </si>
  <si>
    <t>ที่ดินรอการพัฒนา</t>
  </si>
  <si>
    <t>อสังหาริมทรัพย์เพื่อการลงทุน</t>
  </si>
  <si>
    <t>ที่ดิน อาคารและอุปกรณ์</t>
  </si>
  <si>
    <t>สินทรัพย์ภาษีเงินได้รอการตัดบัญชี</t>
  </si>
  <si>
    <t>เงินมัดจำ</t>
  </si>
  <si>
    <t>เงินกู้ยืมระยะสั้นจากสถาบันการเงิน</t>
  </si>
  <si>
    <t>เจ้าหนี้การค้าและเจ้าหนี้หมุนเวียนอื่น</t>
  </si>
  <si>
    <t>ส่วนของเงินกู้ยืมระยะยาวจากสถาบันการเงินที่ถึงกำหนดชำระภายในหนึ่งปี</t>
  </si>
  <si>
    <t>ส่วนของเงินกู้ยืมระยะยาวจากบุคคลอื่นที่ถึงกำหนดชำระภายในหนึ่งปี</t>
  </si>
  <si>
    <t>ภาษีเงินได้นิติบุคคลค้างจ่าย</t>
  </si>
  <si>
    <t>เงินมัดจำและเงินรับล่วงหน้าจากลูกค้า</t>
  </si>
  <si>
    <t>เจ้าหนี้สัญญาโอนสิทธิในการรับรายรับ</t>
  </si>
  <si>
    <t>ประมาณการหนี้สินจากการรับประกันการเช่าที่ถึงกำหนดชำระภายในหนึ่งปี</t>
  </si>
  <si>
    <t>เจ้าหนี้ไม่หมุนเวียนอื่น</t>
  </si>
  <si>
    <t>เงินกู้ยืมระยะยาวจากสถาบันการเงิน</t>
  </si>
  <si>
    <t>หนี้สินไม่หมุนเวียนอื่น</t>
  </si>
  <si>
    <t>(หุ้นสามัญจำนวน 691,710,880 หุ้น มูลค่า 5 บาทต่อหุ้น)</t>
  </si>
  <si>
    <t>(หุ้นสามัญจำนวน 500,651,065 หุ้น มูลค่า 5 บาทต่อหุ้น)</t>
  </si>
  <si>
    <t>รวมส่วนของบริษัทใหญ่</t>
  </si>
  <si>
    <t>ส่วนได้เสียที่ไม่มีอำนาจควบคุม</t>
  </si>
  <si>
    <t>รายได้จากการขายอสังหาริมทรัพย์</t>
  </si>
  <si>
    <t>รายได้จากการให้เช่าและบริการ</t>
  </si>
  <si>
    <t>รายได้จากการบริหารอสังหาริมทรัพย์</t>
  </si>
  <si>
    <t>รายได้จากการให้บริการด้านสุขภาพ</t>
  </si>
  <si>
    <t>กำไรจากการวัดมูลค่ายุติธรรมเงินลงทุนในบริษัทร่วมก่อนการซื้อธุรกิจ</t>
  </si>
  <si>
    <t>กำไรจากการจำหน่ายอสังหาริมทรัพย์เพื่อการลงทุน</t>
  </si>
  <si>
    <t>ต้นทุนขายอสังหาริมทรัพย์</t>
  </si>
  <si>
    <t>ต้นทุนการให้เช่าและบริการ</t>
  </si>
  <si>
    <t>ต้นทุนการบริหารอสังหาริมทรัพย์</t>
  </si>
  <si>
    <t>ต้นทุนการให้บริการด้านสุขภาพ</t>
  </si>
  <si>
    <t>ต้นทุนในการจัดจำหน่าย</t>
  </si>
  <si>
    <t>ขาดทุนสุทธิจากเงินลงทุนที่วัดมูลค่าด้วยมูลค่ายุติธรรมผ่านกำไรหรือขาดทุน</t>
  </si>
  <si>
    <t>ส่วนแบ่งกำไรขาดทุนเบ็ดเสร็จอื่นของบริษัทร่วมและการร่วมค้า</t>
  </si>
  <si>
    <t>กำไรขาดทุนเบ็ดเสร็จรวมสำหรับปี</t>
  </si>
  <si>
    <t>รวมรายการที่จะไม่ถูกจัดประเภทใหม่ไว้ในกำไรหรือขาดทุนในภายหลัง</t>
  </si>
  <si>
    <t>กำไรขาดทุนเบ็ดเสร็จอื่นสำหรับปี - สุทธิจากภาษี</t>
  </si>
  <si>
    <t>การแบ่งปันกำไร (ขาดทุน)</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</si>
  <si>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</si>
  <si>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</si>
  <si>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</si>
  <si>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t xml:space="preserve">    การดำเนินงานต่อเนื่อง</t>
  </si>
  <si>
    <t xml:space="preserve">    การดำเนินงานที่ยกเลิก</t>
  </si>
  <si>
    <t>ส่วนของ</t>
  </si>
  <si>
    <t>ส่วนได้เสีย</t>
  </si>
  <si>
    <t>ผู้ถือหุ้น</t>
  </si>
  <si>
    <t>ที่ไม่มี</t>
  </si>
  <si>
    <t>ทุนที่ออกและ</t>
  </si>
  <si>
    <t>ของ</t>
  </si>
  <si>
    <t>อำนาจ</t>
  </si>
  <si>
    <t>บริษัทใหญ่</t>
  </si>
  <si>
    <t>ควบคุม</t>
  </si>
  <si>
    <t xml:space="preserve">    กำไรขาดทุนเบ็ดเสร็จอื่น</t>
  </si>
  <si>
    <t xml:space="preserve">    เงินทุนที่ได้รับจากผู้ถือหุ้นและการจัดสรรส่วนทุนให้ผู้ถือหุ้น</t>
  </si>
  <si>
    <t xml:space="preserve">      ของบริษัทใหญ่</t>
  </si>
  <si>
    <t xml:space="preserve">        เพิ่มหุ้นใหม่</t>
  </si>
  <si>
    <t xml:space="preserve">        เงินปันผลให้ผู้ถือหุ้นของบริษัท</t>
  </si>
  <si>
    <t xml:space="preserve">    รวมเงินทุนที่ได้รับจากผู้ถือหุ้นและการจัดสรรส่วนทุนให้</t>
  </si>
  <si>
    <t xml:space="preserve">      ผู้ถือหุ้นของบริษัทใหญ่</t>
  </si>
  <si>
    <t xml:space="preserve">    การเปลี่ยนแปลงในส่วนได้เสียในบริษัทย่อย </t>
  </si>
  <si>
    <t xml:space="preserve">    การได้มาซึ่งส่วนได้เสียที่ไม่มีอำนาจควบคุมซึ่งอำนาจ</t>
  </si>
  <si>
    <t xml:space="preserve">      ควบคุมเปลี่ยนแปลง</t>
  </si>
  <si>
    <t xml:space="preserve">    รวมการเปลี่ยนแปลงในส่วนได้เสียในบริษัทย่อย</t>
  </si>
  <si>
    <t>กำไรขาดทุนเบ็ดเสร็จสำหรับปี</t>
  </si>
  <si>
    <t xml:space="preserve">    กำไร (ขาดทุน) สำหรับปี</t>
  </si>
  <si>
    <t>กำไรขาดทุนเบ็ดเสร็จอื่นสำหรับปีจากการดำเนินงานที่ยกเลิก - สุทธิจากภาษี</t>
  </si>
  <si>
    <t>กำไรขาดทุนเบ็ดเสร็จอื่น</t>
  </si>
  <si>
    <t>ขาดทุนจากการด้อยค่าของเงินลงทุน</t>
  </si>
  <si>
    <t>ส่วนแบ่ง (กำไร) ขาดทุนของบริษัทร่วมและการร่วมค้าที่ใช้วิธีส่วนได้เสีย</t>
  </si>
  <si>
    <t>กำไรจากการตัดจำหน่ายสินทรัพย์สิทธิการใช้</t>
  </si>
  <si>
    <t>รายได้เงินปันผล</t>
  </si>
  <si>
    <t>เงินฝากสถาบันการเงินที่มีข้อจำกัดในการใช้เพิ่มขึ้น</t>
  </si>
  <si>
    <t>เงินสดจ่ายเพื่อซื้อบริษัทย่อยสุทธิจากเงินสดที่ได้มา</t>
  </si>
  <si>
    <t>เงินสดจ่ายเพื่อซื้ออสังหาริมทรัพย์เพื่อการลงทุน</t>
  </si>
  <si>
    <t>เงินสดรับจากการออกหุ้นทุน</t>
  </si>
  <si>
    <t>เงินสดรับจากเงินกู้ยืมระยะสั้นจากสถาบันการเงิน</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</si>
  <si>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</si>
  <si>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</si>
  <si>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เงินสดจ่ายเพื่อชำระเงินกู้ยืมระยะสั้นจากกิจการอื่น</t>
  </si>
  <si>
    <t>เจ้าหนี้จากการซื้อที่ดิน อาตารและอุปกรณ์ และสินทรัพย์ไม่มีตัวตน</t>
  </si>
  <si>
    <t>รวมรายการที่อาจถูกจัดประเภทใหม่ไว้ในกำไรหรือขาดทุนในภายหลัง</t>
  </si>
  <si>
    <t xml:space="preserve">งบแสดงการเปลี่ยนแปลงส่วนของผู้ถือหุ้น </t>
  </si>
  <si>
    <t xml:space="preserve">งบแสดงการเปลี่ยนแปลงส่วนของผู้ถือหุ้น  </t>
  </si>
  <si>
    <t>กระแสเงินสดสุทธิได้มาจาก (ใช้ไปใน) การดำเนินงาน</t>
  </si>
  <si>
    <t xml:space="preserve">กระแสเงินสดสุทธิได้มาจาก (ใช้ไปใน) กิจกรรมดำเนินงาน </t>
  </si>
  <si>
    <t>เงินสดจ่ายเพื่อชำระเงินกู้ยืมระยะสั้นจากกิจการที่เกี่ยวข้องกัน</t>
  </si>
  <si>
    <t>เงินสดรับจากเงินกู้ยืมระยะสั้นและเงินทดรองจ่ายจากกิจการที่เกี่ยวข้องกัน</t>
  </si>
  <si>
    <t>เงินสดจ่ายเพื่อชำระหุ้นกู้ระยะสั้น</t>
  </si>
  <si>
    <t>เงินสดจ่ายเพื่อชำระหุ้นกู้ระยะยาว</t>
  </si>
  <si>
    <t>เงินสดรับจากหุ้นกู้ระยะยาว</t>
  </si>
  <si>
    <t>ส่วนแบ่งกำไร</t>
  </si>
  <si>
    <t>ขาดทุนเบ็ดเสร็จอื่น</t>
  </si>
  <si>
    <t>กระแสเงินสดสุทธิ (ใช้ไปใน) ได้มาจากกิจกรรมลงทุน</t>
  </si>
  <si>
    <t>6, 9</t>
  </si>
  <si>
    <t>9, 13</t>
  </si>
  <si>
    <t>9, 14</t>
  </si>
  <si>
    <t>8, 9</t>
  </si>
  <si>
    <t>9, 12</t>
  </si>
  <si>
    <t>5, 17</t>
  </si>
  <si>
    <t>5, 20</t>
  </si>
  <si>
    <t>5, 14</t>
  </si>
  <si>
    <t>5, 27</t>
  </si>
  <si>
    <t>(กำไร) ขาดทุนจากอัตราแลกเปลี่ยน</t>
  </si>
  <si>
    <t>(กำไร) ขาดทุนสุทธิจากเงินลงทุนที่วัดมูลค่าด้วยมูลค่ายุติธรรมผ่านกำไรหรือขาดทุน</t>
  </si>
  <si>
    <t>เงินสดรับจากหุ้นกู้ระยะสั้น</t>
  </si>
  <si>
    <t>เงินสดจ่ายเพื่อชำระหนี้สินตามสัญญาเช่า</t>
  </si>
  <si>
    <t>เงินกู้ยืมระยะสั้นจากบุคคลอื่น</t>
  </si>
  <si>
    <t xml:space="preserve">    เพิ่มหุ้นสามัญ</t>
  </si>
  <si>
    <t>เงินมัดจำจ่ายตามสัญญาจะซื้อเงินลงทุน</t>
  </si>
  <si>
    <t>หมุนเวียนอื่น</t>
  </si>
  <si>
    <t>เปลี่ยนการจัดประเภทสินทรัพย์ทางการเงินไม่หมุนเวียนอื่นเป็นสินทรัพย์ทางการเงิน</t>
  </si>
  <si>
    <t>เงินทดรองจ่ายจากกิจการที่เกี่ยวข้องกัน</t>
  </si>
  <si>
    <t>สินทรัพย์ที่เกิดจากสัญญา - หมุนเวียน</t>
  </si>
  <si>
    <t>ขาดทุนจากการวัดมูลค่าสินทรัพย์ทางการเงิน</t>
  </si>
  <si>
    <t>กำไรจากการวัดมูลค่าสินทรัพย์ทางการเงิน</t>
  </si>
  <si>
    <t xml:space="preserve">เงินให้กู้ยืมระยะสั้นแก่กิจการที่เกี่ยวข้องกัน </t>
  </si>
  <si>
    <t>ส่วนแบ่งกำไรของบริษัทร่วมและการร่วมค้าที่ใช้วิธีส่วนได้เสีย</t>
  </si>
  <si>
    <t>กำไรจากกิจกรรมดำเนินงาน</t>
  </si>
  <si>
    <t>กำไรก่อนภาษีเงินได้</t>
  </si>
  <si>
    <t>กำไรสำหรับปีจากการดำเนินงานต่อเนื่อง</t>
  </si>
  <si>
    <t>กำไรสำหรับปี</t>
  </si>
  <si>
    <t>กําไรจากการซื้อในราคาต่อรอง</t>
  </si>
  <si>
    <t>ขาดทุนสำหรับปีจากการดำเนินงานที่ยกเลิก - สุทธิจากภาษี</t>
  </si>
  <si>
    <t>ขาดทุนจาก</t>
  </si>
  <si>
    <t>ปรับรายการที่กระทบกำไรเป็นเงินสดรับ (จ่าย)</t>
  </si>
  <si>
    <t>4, 9, 11</t>
  </si>
  <si>
    <t xml:space="preserve">ค่าใช้จ่ายภาษีเงินได้ </t>
  </si>
  <si>
    <t>ขาดทุนจากการด้อยค่าของอาคารและอุปกรณ์</t>
  </si>
  <si>
    <t>เงินสดรับจากเงินกู้ยืมระยะสั้นจากกิจการอื่น</t>
  </si>
  <si>
    <t>การเพิ่มขึ้นของส่วนลดตั๋วแลกเงิน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</si>
</sst>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1" formatCode="_(* #,##0_);_(* \(#,##0\);_(* &quot;-&quot;_);_(@_)"/>
    <numFmt numFmtId="44" formatCode="_(&quot;$&quot;* #,##0.00_);_(&quot;$&quot;* \(#,##0.00\);_(&quot;$&quot;* &quot;-&quot;??_);_(@_)"/>
    <numFmt numFmtId="43" formatCode="_(* #,##0.00_);_(* \(#,##0.00\);_(* &quot;-&quot;??_);_(@_)"/>
    <numFmt numFmtId="164" formatCode="_-* #,##0.00_-;\-* #,##0.00_-;_-* &quot;-&quot;??_-;_-@_-"/>
    <numFmt numFmtId="165" formatCode="_(* #,##0_);_(* \(#,##0\);_(* &quot;-&quot;??_);_(@_)"/>
    <numFmt numFmtId="166" formatCode="\-"/>
    <numFmt numFmtId="167" formatCode="_(* #,##0.000_);_(* \(#,##0.000\);_(* &quot;-&quot;???_);_(@_)"/>
    <numFmt numFmtId="168" formatCode="_(* #,##0_);_(* \(#,##0\);_(* &quot;-&quot;???_);_(@_)"/>
    <numFmt numFmtId="169" formatCode="_*#,###_-;\(#,###\)_-;_-* &quot;-&quot;??_-;_-@_-"/>
    <numFmt numFmtId="170" formatCode="#,##0;[Red]\(#,##0\)"/>
    <numFmt numFmtId="171" formatCode="_ * #,##0.00_ ;_ * \-#,##0.00_ ;_ * &quot;-&quot;??_ ;_ @_ "/>
    <numFmt numFmtId="172" formatCode="* \(#,##0\);* #,##0_);&quot;-&quot;??_);@"/>
    <numFmt numFmtId="173" formatCode="* #,##0_);* \(#,##0\);&quot;-&quot;??_);@"/>
    <numFmt numFmtId="174" formatCode="_(* #,##0.00_);_(* \(#,##0.00\);_(* &quot;-&quot;_);_(@_)"/>
    <numFmt numFmtId="175" formatCode="0.0000%"/>
    <numFmt numFmtId="176" formatCode="#,##0;\(#,##0\)"/>
    <numFmt numFmtId="177" formatCode="0.0%"/>
    <numFmt numFmtId="178" formatCode="\$#,##0.00;\(\$#,##0.00\)"/>
    <numFmt numFmtId="179" formatCode="\$#,##0;\(\$#,##0\)"/>
  </numFmts>
  <fonts count="39">
    <font>
      <sz val="14"/>
      <name val="AngsanaUPC"/>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name val="Angsana New"/>
      <family val="1"/>
    </font>
    <font>
      <b/>
      <sz val="14"/>
      <name val="Angsana New"/>
      <family val="1"/>
    </font>
    <font>
      <sz val="14"/>
      <name val="AngsanaUPC"/>
      <family val="1"/>
    </font>
    <font>
      <sz val="10"/>
      <name val="Arial"/>
      <family val="2"/>
    </font>
    <font>
      <sz val="10"/>
      <name val="ApFont"/>
    </font>
    <font>
      <sz val="14"/>
      <name val="Angsana New"/>
      <family val="1"/>
      <charset val="222"/>
    </font>
    <font>
      <sz val="10"/>
      <name val="Times New Roman"/>
      <family val="1"/>
    </font>
    <font>
      <sz val="7"/>
      <name val="Small Fonts"/>
      <family val="2"/>
    </font>
    <font>
      <b/>
      <sz val="14"/>
      <name val="AngsanaUPC"/>
      <family val="1"/>
    </font>
    <font>
      <sz val="11"/>
      <color theme="1"/>
      <name val="Calibri"/>
      <family val="2"/>
      <charset val="222"/>
      <scheme val="minor"/>
    </font>
    <font>
      <b/>
      <sz val="16"/>
      <name val="Angsana New"/>
      <family val="1"/>
    </font>
    <font>
      <sz val="16"/>
      <name val="Angsana New"/>
      <family val="1"/>
    </font>
    <font>
      <b/>
      <sz val="15"/>
      <name val="Angsana New"/>
      <family val="1"/>
    </font>
    <font>
      <sz val="15"/>
      <name val="Angsana New"/>
      <family val="1"/>
    </font>
    <font>
      <i/>
      <sz val="15"/>
      <name val="Angsana New"/>
      <family val="1"/>
    </font>
    <font>
      <sz val="15"/>
      <color theme="1"/>
      <name val="Angsana New"/>
      <family val="1"/>
    </font>
    <font>
      <b/>
      <i/>
      <sz val="15"/>
      <name val="Angsana New"/>
      <family val="1"/>
    </font>
    <font>
      <i/>
      <sz val="14"/>
      <name val="Angsana New"/>
      <family val="1"/>
    </font>
    <font>
      <i/>
      <sz val="15"/>
      <color theme="1"/>
      <name val="Angsana New"/>
      <family val="1"/>
    </font>
    <font>
      <b/>
      <sz val="15"/>
      <color theme="1"/>
      <name val="Angsana New"/>
      <family val="1"/>
    </font>
    <font>
      <b/>
      <i/>
      <sz val="14"/>
      <name val="Angsana New"/>
      <family val="1"/>
    </font>
    <font>
      <b/>
      <i/>
      <sz val="15"/>
      <color theme="1"/>
      <name val="Angsana New"/>
      <family val="1"/>
    </font>
    <font>
      <b/>
      <u/>
      <sz val="15"/>
      <name val="Angsana New"/>
      <family val="1"/>
    </font>
    <font>
      <u/>
      <sz val="15"/>
      <name val="Angsana New"/>
      <family val="1"/>
    </font>
    <font>
      <sz val="16"/>
      <name val="Arial"/>
      <family val="2"/>
    </font>
    <font>
      <sz val="15"/>
      <name val="Arial"/>
      <family val="2"/>
    </font>
    <font>
      <sz val="15"/>
      <name val="AngsanaUPC"/>
      <family val="1"/>
    </font>
    <font>
      <sz val="16"/>
      <color theme="1"/>
      <name val="Angsana New"/>
      <family val="1"/>
    </font>
    <font>
      <sz val="10"/>
      <name val="Arial"/>
      <family val="2"/>
    </font>
    <font>
      <sz val="15"/>
      <color theme="0"/>
      <name val="Angsana New"/>
      <family val="1"/>
    </font>
    <font>
      <b/>
      <sz val="17"/>
      <name val="Angsana New"/>
      <family val="1"/>
    </font>
    <font>
      <b/>
      <sz val="12"/>
      <name val="Angsana New"/>
      <family val="1"/>
    </font>
    <font>
      <sz val="12"/>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99">
    <xf numFmtId="0" fontId="0" fillId="0" borderId="0"/>
    <xf numFmtId="43" fontId="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 fontId="10" fillId="0" borderId="0" applyFont="0" applyFill="0" applyBorder="0" applyAlignment="0" applyProtection="0"/>
    <xf numFmtId="43" fontId="9" fillId="0" borderId="0" applyFont="0" applyFill="0" applyBorder="0" applyAlignment="0" applyProtection="0"/>
    <xf numFmtId="171" fontId="12" fillId="0" borderId="0" applyFont="0" applyFill="0" applyBorder="0" applyAlignment="0" applyProtection="0"/>
    <xf numFmtId="4" fontId="10" fillId="0" borderId="0" applyFont="0" applyFill="0" applyBorder="0" applyAlignment="0" applyProtection="0"/>
    <xf numFmtId="172" fontId="12" fillId="0" borderId="0" applyFill="0" applyBorder="0" applyProtection="0"/>
    <xf numFmtId="172" fontId="12" fillId="0" borderId="1" applyFill="0" applyProtection="0"/>
    <xf numFmtId="172" fontId="12" fillId="0" borderId="2" applyFill="0" applyProtection="0"/>
    <xf numFmtId="173" fontId="12" fillId="0" borderId="0" applyFill="0" applyBorder="0" applyProtection="0"/>
    <xf numFmtId="173" fontId="12" fillId="0" borderId="1" applyFill="0" applyProtection="0"/>
    <xf numFmtId="173" fontId="12" fillId="0" borderId="2" applyFill="0" applyProtection="0"/>
    <xf numFmtId="37" fontId="13" fillId="0" borderId="0"/>
    <xf numFmtId="0" fontId="8" fillId="0" borderId="0"/>
    <xf numFmtId="0" fontId="8" fillId="0" borderId="0"/>
    <xf numFmtId="0" fontId="11" fillId="0" borderId="0"/>
    <xf numFmtId="0" fontId="8" fillId="0" borderId="0"/>
    <xf numFmtId="0" fontId="8" fillId="0" borderId="0"/>
    <xf numFmtId="0" fontId="8" fillId="0" borderId="0"/>
    <xf numFmtId="0" fontId="9" fillId="0" borderId="0"/>
    <xf numFmtId="0" fontId="9" fillId="0" borderId="0"/>
    <xf numFmtId="0" fontId="9"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5" fillId="0" borderId="0"/>
    <xf numFmtId="0" fontId="5" fillId="0" borderId="0"/>
    <xf numFmtId="0" fontId="19" fillId="0" borderId="0"/>
    <xf numFmtId="0" fontId="4" fillId="0" borderId="0"/>
    <xf numFmtId="0" fontId="3" fillId="0" borderId="0"/>
    <xf numFmtId="0" fontId="2" fillId="0" borderId="0"/>
    <xf numFmtId="9" fontId="8" fillId="0" borderId="0" applyFont="0" applyFill="0" applyBorder="0" applyAlignment="0" applyProtection="0"/>
    <xf numFmtId="0" fontId="34" fillId="0" borderId="0"/>
    <xf numFmtId="0" fontId="9" fillId="0" borderId="0"/>
    <xf numFmtId="37" fontId="9" fillId="0" borderId="0"/>
    <xf numFmtId="43" fontId="8" fillId="0" borderId="0" applyFont="0" applyFill="0" applyBorder="0" applyAlignment="0" applyProtection="0"/>
    <xf numFmtId="0" fontId="8" fillId="0" borderId="0"/>
    <xf numFmtId="4" fontId="10" fillId="0" borderId="0" applyFont="0" applyFill="0" applyBorder="0" applyAlignment="0" applyProtection="0"/>
    <xf numFmtId="0" fontId="8" fillId="0" borderId="0"/>
    <xf numFmtId="43" fontId="9"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9" fillId="0" borderId="0"/>
    <xf numFmtId="43" fontId="1" fillId="0" borderId="0" applyFont="0" applyFill="0" applyBorder="0" applyAlignment="0" applyProtection="0"/>
    <xf numFmtId="0" fontId="9" fillId="0" borderId="0"/>
    <xf numFmtId="164" fontId="15" fillId="0" borderId="0" applyFont="0" applyFill="0" applyBorder="0" applyAlignment="0" applyProtection="0"/>
    <xf numFmtId="9" fontId="15" fillId="0" borderId="0" applyFont="0" applyFill="0" applyBorder="0" applyAlignment="0" applyProtection="0"/>
    <xf numFmtId="9" fontId="9" fillId="0" borderId="0" applyFont="0" applyFill="0" applyBorder="0" applyAlignment="0" applyProtection="0"/>
    <xf numFmtId="43" fontId="9" fillId="0" borderId="0" applyFont="0" applyFill="0" applyBorder="0" applyAlignment="0" applyProtection="0"/>
    <xf numFmtId="0" fontId="9" fillId="0" borderId="0"/>
    <xf numFmtId="0" fontId="8" fillId="0" borderId="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0" fontId="9"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9" fontId="9"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176" fontId="12" fillId="0" borderId="0"/>
    <xf numFmtId="178" fontId="12" fillId="0" borderId="0"/>
    <xf numFmtId="179" fontId="12" fillId="0" borderId="0"/>
    <xf numFmtId="0" fontId="8" fillId="0" borderId="0"/>
    <xf numFmtId="0" fontId="8" fillId="0" borderId="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cellStyleXfs>
  <cellXfs count="369">
    <xf numFmtId="0" fontId="0" fillId="0" borderId="0" xfId="0"/>
    <xf numFmtId="170" fontId="6" fillId="0" borderId="0" xfId="5" applyNumberFormat="1" applyFont="1" applyFill="1" applyBorder="1" applyAlignment="1">
      <alignment vertical="center"/>
    </xf>
    <xf numFmtId="0" fontId="14"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4"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6" fillId="0" borderId="0" xfId="1" applyNumberFormat="1" applyFont="1" applyFill="1" applyBorder="1" applyAlignment="1">
      <alignment horizontal="center" vertical="center"/>
    </xf>
    <xf numFmtId="165" fontId="6" fillId="0" borderId="0" xfId="1" applyNumberFormat="1" applyFont="1" applyFill="1" applyBorder="1" applyAlignment="1">
      <alignment vertical="center"/>
    </xf>
    <xf numFmtId="0" fontId="6" fillId="0" borderId="0" xfId="17" applyFont="1" applyAlignment="1">
      <alignment vertical="center"/>
    </xf>
    <xf numFmtId="0" fontId="6" fillId="0" borderId="0" xfId="22" applyFont="1" applyAlignment="1">
      <alignment vertical="center"/>
    </xf>
    <xf numFmtId="0" fontId="17" fillId="0" borderId="0" xfId="17" applyFont="1" applyAlignment="1">
      <alignment vertical="center"/>
    </xf>
    <xf numFmtId="0" fontId="19" fillId="0" borderId="0" xfId="17" applyFont="1" applyAlignment="1">
      <alignment vertical="center"/>
    </xf>
    <xf numFmtId="0" fontId="18" fillId="0" borderId="0" xfId="17" applyFont="1" applyAlignment="1">
      <alignment vertical="center"/>
    </xf>
    <xf numFmtId="0" fontId="20" fillId="0" borderId="0" xfId="17" applyFont="1" applyAlignment="1">
      <alignment vertical="center"/>
    </xf>
    <xf numFmtId="0" fontId="19" fillId="0" borderId="0" xfId="17" applyFont="1" applyAlignment="1">
      <alignment horizontal="center" vertical="center"/>
    </xf>
    <xf numFmtId="0" fontId="21" fillId="0" borderId="0" xfId="17" applyFont="1" applyAlignment="1">
      <alignment horizontal="center" vertical="center"/>
    </xf>
    <xf numFmtId="0" fontId="22" fillId="0" borderId="0" xfId="17" applyFont="1" applyAlignment="1">
      <alignment vertical="center"/>
    </xf>
    <xf numFmtId="165" fontId="19" fillId="0" borderId="0" xfId="1" applyNumberFormat="1" applyFont="1" applyFill="1" applyAlignment="1">
      <alignment horizontal="right" vertical="center"/>
    </xf>
    <xf numFmtId="165" fontId="19" fillId="0" borderId="0" xfId="1" applyNumberFormat="1" applyFont="1" applyFill="1" applyBorder="1" applyAlignment="1">
      <alignment horizontal="right" vertical="center"/>
    </xf>
    <xf numFmtId="165" fontId="19" fillId="0" borderId="0" xfId="1" applyNumberFormat="1" applyFont="1" applyFill="1" applyAlignment="1">
      <alignment horizontal="right" vertical="top"/>
    </xf>
    <xf numFmtId="165" fontId="18" fillId="0" borderId="7" xfId="1" applyNumberFormat="1" applyFont="1" applyFill="1" applyBorder="1" applyAlignment="1">
      <alignment horizontal="right" vertical="center"/>
    </xf>
    <xf numFmtId="165" fontId="18" fillId="0" borderId="0" xfId="1" applyNumberFormat="1" applyFont="1" applyFill="1" applyAlignment="1">
      <alignment horizontal="right" vertical="center"/>
    </xf>
    <xf numFmtId="165" fontId="19" fillId="0" borderId="0" xfId="1" applyNumberFormat="1" applyFont="1" applyFill="1" applyAlignment="1">
      <alignment vertical="center"/>
    </xf>
    <xf numFmtId="165" fontId="19" fillId="0" borderId="0" xfId="1" applyNumberFormat="1" applyFont="1" applyFill="1" applyBorder="1" applyAlignment="1">
      <alignment vertical="center"/>
    </xf>
    <xf numFmtId="165" fontId="19" fillId="0" borderId="0" xfId="1" applyNumberFormat="1" applyFont="1" applyFill="1" applyAlignment="1">
      <alignment horizontal="left" vertical="center" indent="1"/>
    </xf>
    <xf numFmtId="0" fontId="20" fillId="0" borderId="0" xfId="22" applyFont="1" applyAlignment="1">
      <alignment horizontal="center" vertical="center"/>
    </xf>
    <xf numFmtId="165" fontId="18" fillId="0" borderId="7" xfId="1" applyNumberFormat="1" applyFont="1" applyFill="1" applyBorder="1" applyAlignment="1">
      <alignment vertical="center"/>
    </xf>
    <xf numFmtId="165" fontId="18" fillId="0" borderId="0" xfId="1" applyNumberFormat="1" applyFont="1" applyFill="1" applyAlignment="1">
      <alignment vertical="center"/>
    </xf>
    <xf numFmtId="165" fontId="18" fillId="0" borderId="0" xfId="1" applyNumberFormat="1" applyFont="1" applyFill="1" applyBorder="1" applyAlignment="1">
      <alignment vertical="center"/>
    </xf>
    <xf numFmtId="165" fontId="18" fillId="0" borderId="8" xfId="1" applyNumberFormat="1" applyFont="1" applyFill="1" applyBorder="1" applyAlignment="1">
      <alignment vertical="center"/>
    </xf>
    <xf numFmtId="165" fontId="19" fillId="0" borderId="0" xfId="17" applyNumberFormat="1" applyFont="1" applyAlignment="1">
      <alignment vertical="center"/>
    </xf>
    <xf numFmtId="165" fontId="19" fillId="0" borderId="0" xfId="1" applyNumberFormat="1" applyFont="1" applyFill="1" applyAlignment="1">
      <alignment horizontal="center" vertical="center"/>
    </xf>
    <xf numFmtId="0" fontId="19" fillId="0" borderId="0" xfId="22" applyFont="1" applyAlignment="1">
      <alignment horizontal="center" vertical="center"/>
    </xf>
    <xf numFmtId="165" fontId="18" fillId="0" borderId="7" xfId="1" applyNumberFormat="1" applyFont="1" applyFill="1" applyBorder="1" applyAlignment="1">
      <alignment horizontal="center" vertical="center"/>
    </xf>
    <xf numFmtId="165" fontId="18" fillId="0" borderId="0" xfId="1" applyNumberFormat="1" applyFont="1" applyFill="1" applyBorder="1" applyAlignment="1">
      <alignment horizontal="center" vertical="center"/>
    </xf>
    <xf numFmtId="165" fontId="19" fillId="0" borderId="6" xfId="1" applyNumberFormat="1" applyFont="1" applyFill="1" applyBorder="1" applyAlignment="1">
      <alignment vertical="center"/>
    </xf>
    <xf numFmtId="165" fontId="18" fillId="0" borderId="6" xfId="1" applyNumberFormat="1" applyFont="1" applyFill="1" applyBorder="1" applyAlignment="1">
      <alignment horizontal="center" vertical="center"/>
    </xf>
    <xf numFmtId="43" fontId="20" fillId="0" borderId="0" xfId="1" applyFont="1" applyFill="1" applyAlignment="1">
      <alignment horizontal="center" vertical="center"/>
    </xf>
    <xf numFmtId="165" fontId="19" fillId="0" borderId="8" xfId="1" applyNumberFormat="1" applyFont="1" applyFill="1" applyBorder="1" applyAlignment="1">
      <alignment vertical="center"/>
    </xf>
    <xf numFmtId="0" fontId="18" fillId="0" borderId="0" xfId="17" applyFont="1" applyAlignment="1">
      <alignment horizontal="center" vertical="center"/>
    </xf>
    <xf numFmtId="0" fontId="19" fillId="0" borderId="0" xfId="17" applyFont="1" applyAlignment="1">
      <alignment horizontal="left" vertical="center"/>
    </xf>
    <xf numFmtId="0" fontId="18" fillId="0" borderId="0" xfId="17" applyFont="1" applyAlignment="1">
      <alignment horizontal="right" vertical="center"/>
    </xf>
    <xf numFmtId="0" fontId="21" fillId="0" borderId="0" xfId="0" applyFont="1" applyAlignment="1">
      <alignment horizontal="center" vertical="center"/>
    </xf>
    <xf numFmtId="0" fontId="21" fillId="0" borderId="0" xfId="0" applyFont="1" applyAlignment="1">
      <alignment vertical="center"/>
    </xf>
    <xf numFmtId="0" fontId="16" fillId="0" borderId="0" xfId="22" applyFont="1" applyAlignment="1">
      <alignment vertical="center"/>
    </xf>
    <xf numFmtId="38" fontId="6" fillId="0" borderId="0" xfId="22" applyNumberFormat="1" applyFont="1" applyAlignment="1">
      <alignment horizontal="center" vertical="center"/>
    </xf>
    <xf numFmtId="0" fontId="6" fillId="0" borderId="0" xfId="22" applyFont="1" applyAlignment="1">
      <alignment horizontal="center" vertical="center"/>
    </xf>
    <xf numFmtId="0" fontId="17" fillId="0" borderId="0" xfId="22" applyFont="1" applyAlignment="1">
      <alignment vertical="center"/>
    </xf>
    <xf numFmtId="0" fontId="18" fillId="0" borderId="0" xfId="17" applyFont="1" applyAlignment="1">
      <alignment horizontal="centerContinuous" vertical="center"/>
    </xf>
    <xf numFmtId="0" fontId="28" fillId="0" borderId="0" xfId="17" applyFont="1" applyAlignment="1">
      <alignment horizontal="center" vertical="center"/>
    </xf>
    <xf numFmtId="0" fontId="6" fillId="0" borderId="0" xfId="17" applyFont="1" applyAlignment="1">
      <alignment horizontal="center"/>
    </xf>
    <xf numFmtId="0" fontId="6" fillId="0" borderId="0" xfId="17" applyFont="1"/>
    <xf numFmtId="0" fontId="19" fillId="0" borderId="0" xfId="17" applyFont="1" applyAlignment="1">
      <alignment horizontal="centerContinuous" vertical="center"/>
    </xf>
    <xf numFmtId="0" fontId="19" fillId="0" borderId="0" xfId="22" applyFont="1" applyAlignment="1">
      <alignment horizontal="center" wrapText="1"/>
    </xf>
    <xf numFmtId="0" fontId="29" fillId="0" borderId="0" xfId="17" applyFont="1" applyAlignment="1">
      <alignment horizontal="center" vertical="center"/>
    </xf>
    <xf numFmtId="38" fontId="19" fillId="0" borderId="0" xfId="17" applyNumberFormat="1" applyFont="1" applyAlignment="1">
      <alignment horizontal="center" vertical="center"/>
    </xf>
    <xf numFmtId="38" fontId="19" fillId="0" borderId="0" xfId="17" applyNumberFormat="1" applyFont="1" applyAlignment="1">
      <alignment vertical="center"/>
    </xf>
    <xf numFmtId="2" fontId="6" fillId="0" borderId="0" xfId="17" applyNumberFormat="1" applyFont="1" applyAlignment="1">
      <alignment horizontal="center" wrapText="1"/>
    </xf>
    <xf numFmtId="0" fontId="24" fillId="0" borderId="0" xfId="17" applyFont="1" applyAlignment="1">
      <alignment horizontal="center" vertical="center"/>
    </xf>
    <xf numFmtId="38" fontId="19" fillId="0" borderId="0" xfId="22" applyNumberFormat="1" applyFont="1" applyAlignment="1">
      <alignment horizontal="center" vertical="center"/>
    </xf>
    <xf numFmtId="0" fontId="18" fillId="0" borderId="0" xfId="22" applyFont="1" applyAlignment="1">
      <alignment vertical="center"/>
    </xf>
    <xf numFmtId="41" fontId="20" fillId="0" borderId="0" xfId="1" applyNumberFormat="1" applyFont="1" applyFill="1" applyBorder="1" applyAlignment="1">
      <alignment horizontal="center" vertical="center"/>
    </xf>
    <xf numFmtId="0" fontId="19" fillId="0" borderId="0" xfId="22" applyFont="1" applyAlignment="1">
      <alignment vertical="center"/>
    </xf>
    <xf numFmtId="41" fontId="19" fillId="0" borderId="0" xfId="1" applyNumberFormat="1" applyFont="1" applyFill="1" applyBorder="1" applyAlignment="1">
      <alignment vertical="center"/>
    </xf>
    <xf numFmtId="41" fontId="18" fillId="0" borderId="0" xfId="1" applyNumberFormat="1" applyFont="1" applyFill="1" applyBorder="1" applyAlignment="1">
      <alignment vertical="center"/>
    </xf>
    <xf numFmtId="41" fontId="18" fillId="0" borderId="0" xfId="1" applyNumberFormat="1" applyFont="1" applyFill="1" applyAlignment="1">
      <alignment vertical="center"/>
    </xf>
    <xf numFmtId="41" fontId="18" fillId="0" borderId="0" xfId="1" applyNumberFormat="1" applyFont="1" applyFill="1" applyBorder="1" applyAlignment="1">
      <alignment horizontal="center" vertical="center"/>
    </xf>
    <xf numFmtId="0" fontId="22" fillId="0" borderId="0" xfId="22" applyFont="1" applyAlignment="1">
      <alignment vertical="center"/>
    </xf>
    <xf numFmtId="167" fontId="6" fillId="0" borderId="0" xfId="1" applyNumberFormat="1" applyFont="1" applyFill="1" applyBorder="1" applyAlignment="1">
      <alignment horizontal="center" vertical="center"/>
    </xf>
    <xf numFmtId="168" fontId="7" fillId="0" borderId="0" xfId="1" applyNumberFormat="1" applyFont="1" applyFill="1" applyBorder="1" applyAlignment="1">
      <alignment horizontal="center" vertical="center"/>
    </xf>
    <xf numFmtId="0" fontId="30" fillId="0" borderId="0" xfId="23" applyFont="1"/>
    <xf numFmtId="0" fontId="18" fillId="0" borderId="0" xfId="35" applyFont="1" applyAlignment="1">
      <alignment vertical="center"/>
    </xf>
    <xf numFmtId="0" fontId="22" fillId="0" borderId="0" xfId="35" applyFont="1" applyAlignment="1">
      <alignment horizontal="center" vertical="center"/>
    </xf>
    <xf numFmtId="0" fontId="18" fillId="0" borderId="0" xfId="35" applyFont="1" applyAlignment="1">
      <alignment horizontal="right" vertical="center"/>
    </xf>
    <xf numFmtId="0" fontId="31" fillId="0" borderId="0" xfId="23" applyFont="1"/>
    <xf numFmtId="0" fontId="22" fillId="0" borderId="0" xfId="35" applyFont="1" applyAlignment="1">
      <alignment vertical="center"/>
    </xf>
    <xf numFmtId="169" fontId="19" fillId="0" borderId="0" xfId="35" applyNumberFormat="1" applyFont="1" applyAlignment="1">
      <alignment horizontal="right" vertical="center"/>
    </xf>
    <xf numFmtId="0" fontId="9" fillId="0" borderId="0" xfId="23"/>
    <xf numFmtId="0" fontId="20" fillId="0" borderId="0" xfId="35" applyFont="1" applyAlignment="1">
      <alignment vertical="center"/>
    </xf>
    <xf numFmtId="0" fontId="19" fillId="0" borderId="0" xfId="35" applyFont="1" applyAlignment="1">
      <alignment horizontal="center" vertical="center"/>
    </xf>
    <xf numFmtId="41" fontId="19" fillId="0" borderId="0" xfId="5" applyNumberFormat="1" applyFont="1" applyFill="1" applyAlignment="1">
      <alignment horizontal="right" vertical="center"/>
    </xf>
    <xf numFmtId="41" fontId="19" fillId="0" borderId="0" xfId="35" applyNumberFormat="1" applyFont="1" applyAlignment="1">
      <alignment horizontal="right" vertical="center"/>
    </xf>
    <xf numFmtId="41" fontId="19" fillId="0" borderId="0" xfId="1" applyNumberFormat="1" applyFont="1" applyFill="1" applyAlignment="1">
      <alignment vertical="center"/>
    </xf>
    <xf numFmtId="0" fontId="19" fillId="0" borderId="0" xfId="35" applyFont="1" applyAlignment="1">
      <alignment vertical="top"/>
    </xf>
    <xf numFmtId="41" fontId="19" fillId="0" borderId="0" xfId="4" applyNumberFormat="1" applyFont="1" applyFill="1" applyAlignment="1">
      <alignment vertical="center"/>
    </xf>
    <xf numFmtId="0" fontId="19" fillId="0" borderId="0" xfId="35" applyFont="1" applyAlignment="1">
      <alignment horizontal="left" vertical="center" indent="1"/>
    </xf>
    <xf numFmtId="41" fontId="31" fillId="0" borderId="0" xfId="23" applyNumberFormat="1" applyFont="1"/>
    <xf numFmtId="41" fontId="19" fillId="0" borderId="1" xfId="35" applyNumberFormat="1" applyFont="1" applyBorder="1" applyAlignment="1">
      <alignment horizontal="right" vertical="center"/>
    </xf>
    <xf numFmtId="168" fontId="19" fillId="0" borderId="1" xfId="6" applyNumberFormat="1" applyFont="1" applyFill="1" applyBorder="1" applyAlignment="1">
      <alignment horizontal="center" vertical="center"/>
    </xf>
    <xf numFmtId="49" fontId="19" fillId="0" borderId="0" xfId="35" applyNumberFormat="1" applyFont="1" applyAlignment="1">
      <alignment vertical="center"/>
    </xf>
    <xf numFmtId="49" fontId="19" fillId="0" borderId="0" xfId="35" applyNumberFormat="1" applyFont="1" applyAlignment="1">
      <alignment horizontal="center" vertical="center"/>
    </xf>
    <xf numFmtId="167" fontId="19" fillId="0" borderId="0" xfId="6" applyNumberFormat="1" applyFont="1" applyFill="1" applyBorder="1" applyAlignment="1">
      <alignment horizontal="center" vertical="center"/>
    </xf>
    <xf numFmtId="41" fontId="18" fillId="0" borderId="7" xfId="35" applyNumberFormat="1" applyFont="1" applyBorder="1" applyAlignment="1">
      <alignment horizontal="right" vertical="center"/>
    </xf>
    <xf numFmtId="41" fontId="18" fillId="0" borderId="0" xfId="35" applyNumberFormat="1" applyFont="1" applyAlignment="1">
      <alignment horizontal="right" vertical="center"/>
    </xf>
    <xf numFmtId="168" fontId="18" fillId="0" borderId="7" xfId="6" applyNumberFormat="1" applyFont="1" applyFill="1" applyBorder="1" applyAlignment="1">
      <alignment horizontal="center" vertical="center"/>
    </xf>
    <xf numFmtId="0" fontId="6" fillId="0" borderId="0" xfId="35" applyFont="1" applyAlignment="1">
      <alignment vertical="center"/>
    </xf>
    <xf numFmtId="0" fontId="23" fillId="0" borderId="0" xfId="35" applyFont="1" applyAlignment="1">
      <alignment horizontal="center" vertical="center"/>
    </xf>
    <xf numFmtId="170" fontId="6" fillId="0" borderId="0" xfId="35" applyNumberFormat="1" applyFont="1" applyAlignment="1">
      <alignment vertical="center"/>
    </xf>
    <xf numFmtId="176" fontId="6" fillId="0" borderId="0" xfId="35" applyNumberFormat="1" applyFont="1" applyAlignment="1">
      <alignment horizontal="right" vertical="center"/>
    </xf>
    <xf numFmtId="0" fontId="7" fillId="0" borderId="0" xfId="35" applyFont="1" applyAlignment="1">
      <alignment vertical="center"/>
    </xf>
    <xf numFmtId="0" fontId="26" fillId="0" borderId="0" xfId="35" applyFont="1" applyAlignment="1">
      <alignment horizontal="center" vertical="center"/>
    </xf>
    <xf numFmtId="0" fontId="7" fillId="0" borderId="0" xfId="35" applyFont="1" applyAlignment="1">
      <alignment horizontal="right" vertical="center"/>
    </xf>
    <xf numFmtId="37" fontId="19" fillId="0" borderId="0" xfId="35" applyNumberFormat="1" applyFont="1" applyAlignment="1">
      <alignment vertical="center"/>
    </xf>
    <xf numFmtId="0" fontId="6" fillId="0" borderId="0" xfId="23" applyFont="1"/>
    <xf numFmtId="0" fontId="19" fillId="0" borderId="0" xfId="27" applyFont="1" applyAlignment="1">
      <alignment vertical="center"/>
    </xf>
    <xf numFmtId="165" fontId="19" fillId="0" borderId="0" xfId="1" applyNumberFormat="1" applyFont="1" applyAlignment="1">
      <alignment horizontal="right" vertical="center"/>
    </xf>
    <xf numFmtId="0" fontId="19" fillId="0" borderId="0" xfId="27" applyFont="1" applyAlignment="1">
      <alignment horizontal="center" vertical="center"/>
    </xf>
    <xf numFmtId="0" fontId="19" fillId="0" borderId="0" xfId="33" applyFont="1" applyAlignment="1">
      <alignment horizontal="center" vertical="center"/>
    </xf>
    <xf numFmtId="0" fontId="19" fillId="0" borderId="0" xfId="23" applyFont="1"/>
    <xf numFmtId="37" fontId="19" fillId="0" borderId="0" xfId="4" applyNumberFormat="1" applyFont="1" applyFill="1" applyBorder="1" applyAlignment="1">
      <alignment vertical="center"/>
    </xf>
    <xf numFmtId="41" fontId="19" fillId="0" borderId="6" xfId="1" applyNumberFormat="1" applyFont="1" applyFill="1" applyBorder="1" applyAlignment="1">
      <alignment vertical="center"/>
    </xf>
    <xf numFmtId="165" fontId="19" fillId="0" borderId="0" xfId="1" applyNumberFormat="1" applyFont="1" applyFill="1" applyBorder="1" applyAlignment="1">
      <alignment horizontal="center" vertical="center"/>
    </xf>
    <xf numFmtId="165" fontId="18" fillId="0" borderId="1" xfId="1" applyNumberFormat="1" applyFont="1" applyFill="1" applyBorder="1" applyAlignment="1">
      <alignment horizontal="center" vertical="center"/>
    </xf>
    <xf numFmtId="165" fontId="18" fillId="0" borderId="2" xfId="1" applyNumberFormat="1" applyFont="1" applyFill="1" applyBorder="1" applyAlignment="1">
      <alignment horizontal="center" vertical="center"/>
    </xf>
    <xf numFmtId="41" fontId="18" fillId="0" borderId="0" xfId="5" applyNumberFormat="1" applyFont="1" applyFill="1" applyAlignment="1">
      <alignment horizontal="right" vertical="center"/>
    </xf>
    <xf numFmtId="41" fontId="18" fillId="0" borderId="2" xfId="1" applyNumberFormat="1" applyFont="1" applyFill="1" applyBorder="1" applyAlignment="1">
      <alignment vertical="center"/>
    </xf>
    <xf numFmtId="43" fontId="19" fillId="0" borderId="0" xfId="1" applyFont="1" applyFill="1" applyBorder="1" applyAlignment="1">
      <alignment horizontal="right" vertical="center"/>
    </xf>
    <xf numFmtId="0" fontId="6" fillId="0" borderId="0" xfId="0" applyFont="1" applyAlignment="1">
      <alignment vertical="center"/>
    </xf>
    <xf numFmtId="0" fontId="24" fillId="0" borderId="0" xfId="0" applyFont="1" applyAlignment="1">
      <alignment horizontal="center" vertical="center"/>
    </xf>
    <xf numFmtId="0" fontId="25" fillId="0" borderId="0" xfId="17" applyFont="1" applyAlignment="1">
      <alignment vertical="center"/>
    </xf>
    <xf numFmtId="165" fontId="21" fillId="0" borderId="0" xfId="1" applyNumberFormat="1" applyFont="1" applyFill="1" applyAlignment="1">
      <alignment vertical="center"/>
    </xf>
    <xf numFmtId="0" fontId="20" fillId="0" borderId="0" xfId="33" applyFont="1" applyAlignment="1">
      <alignment horizontal="center" vertical="center"/>
    </xf>
    <xf numFmtId="0" fontId="18" fillId="0" borderId="0" xfId="35" applyFont="1" applyAlignment="1">
      <alignment horizontal="center" vertical="center"/>
    </xf>
    <xf numFmtId="41" fontId="19" fillId="0" borderId="0" xfId="19" applyNumberFormat="1" applyFont="1" applyAlignment="1">
      <alignment vertical="center"/>
    </xf>
    <xf numFmtId="0" fontId="19" fillId="0" borderId="0" xfId="35" applyFont="1" applyAlignment="1">
      <alignment vertical="center"/>
    </xf>
    <xf numFmtId="41" fontId="19" fillId="0" borderId="6" xfId="35" applyNumberFormat="1" applyFont="1" applyBorder="1" applyAlignment="1">
      <alignment horizontal="right" vertical="center"/>
    </xf>
    <xf numFmtId="43" fontId="19" fillId="0" borderId="0" xfId="35" applyNumberFormat="1" applyFont="1" applyAlignment="1">
      <alignment horizontal="right" vertical="center"/>
    </xf>
    <xf numFmtId="0" fontId="20" fillId="0" borderId="0" xfId="35" applyFont="1" applyAlignment="1">
      <alignment horizontal="center" vertical="center"/>
    </xf>
    <xf numFmtId="43" fontId="19" fillId="0" borderId="0" xfId="1" applyFont="1" applyFill="1" applyAlignment="1">
      <alignment horizontal="center" vertical="center"/>
    </xf>
    <xf numFmtId="165" fontId="19" fillId="0" borderId="0" xfId="1" applyNumberFormat="1" applyFont="1" applyAlignment="1">
      <alignment vertical="center"/>
    </xf>
    <xf numFmtId="43" fontId="19" fillId="0" borderId="0" xfId="1" applyFont="1"/>
    <xf numFmtId="165" fontId="19" fillId="0" borderId="0" xfId="1" applyNumberFormat="1" applyFont="1"/>
    <xf numFmtId="165" fontId="19" fillId="0" borderId="0" xfId="1" applyNumberFormat="1" applyFont="1" applyAlignment="1">
      <alignment horizontal="center" vertical="center"/>
    </xf>
    <xf numFmtId="0" fontId="7" fillId="0" borderId="0" xfId="0" applyFont="1" applyAlignment="1">
      <alignment horizontal="left"/>
    </xf>
    <xf numFmtId="0" fontId="19" fillId="0" borderId="0" xfId="0" applyFont="1" applyAlignment="1">
      <alignment horizontal="left"/>
    </xf>
    <xf numFmtId="167" fontId="19" fillId="0" borderId="0" xfId="1" applyNumberFormat="1" applyFont="1" applyFill="1" applyBorder="1" applyAlignment="1">
      <alignment horizontal="center" vertical="center"/>
    </xf>
    <xf numFmtId="167" fontId="19" fillId="0" borderId="0" xfId="1" applyNumberFormat="1" applyFont="1" applyFill="1" applyBorder="1" applyAlignment="1">
      <alignment horizontal="right" vertical="center"/>
    </xf>
    <xf numFmtId="41" fontId="19" fillId="0" borderId="0" xfId="1" applyNumberFormat="1" applyFont="1" applyFill="1" applyBorder="1" applyAlignment="1">
      <alignment horizontal="center" vertical="center"/>
    </xf>
    <xf numFmtId="0" fontId="18" fillId="0" borderId="0" xfId="0" applyFont="1"/>
    <xf numFmtId="168" fontId="18" fillId="0" borderId="0" xfId="1" applyNumberFormat="1" applyFont="1" applyFill="1" applyBorder="1" applyAlignment="1">
      <alignment horizontal="center" vertical="center"/>
    </xf>
    <xf numFmtId="0" fontId="18" fillId="0" borderId="0" xfId="0" applyFont="1" applyAlignment="1">
      <alignment horizontal="left"/>
    </xf>
    <xf numFmtId="168" fontId="19" fillId="0" borderId="0" xfId="1" applyNumberFormat="1" applyFont="1" applyFill="1" applyBorder="1" applyAlignment="1">
      <alignment horizontal="center" vertical="center"/>
    </xf>
    <xf numFmtId="168" fontId="18" fillId="0" borderId="7" xfId="1" applyNumberFormat="1" applyFont="1" applyFill="1" applyBorder="1" applyAlignment="1">
      <alignment horizontal="center" vertical="center"/>
    </xf>
    <xf numFmtId="43" fontId="19" fillId="0" borderId="0" xfId="1" applyFont="1" applyFill="1" applyBorder="1" applyAlignment="1">
      <alignment horizontal="left" vertical="center"/>
    </xf>
    <xf numFmtId="166" fontId="19" fillId="0" borderId="0" xfId="1" applyNumberFormat="1" applyFont="1" applyFill="1" applyAlignment="1">
      <alignment horizontal="center" vertical="center"/>
    </xf>
    <xf numFmtId="165" fontId="21" fillId="0" borderId="0" xfId="1" applyNumberFormat="1" applyFont="1" applyFill="1" applyBorder="1" applyAlignment="1">
      <alignment vertical="center"/>
    </xf>
    <xf numFmtId="165" fontId="25" fillId="0" borderId="7" xfId="1" applyNumberFormat="1" applyFont="1" applyFill="1" applyBorder="1" applyAlignment="1">
      <alignment horizontal="right" vertical="center"/>
    </xf>
    <xf numFmtId="165" fontId="25" fillId="0" borderId="0" xfId="1" applyNumberFormat="1" applyFont="1" applyFill="1" applyBorder="1" applyAlignment="1">
      <alignment vertical="center"/>
    </xf>
    <xf numFmtId="165" fontId="21" fillId="0" borderId="0" xfId="1" applyNumberFormat="1" applyFont="1" applyFill="1" applyBorder="1" applyAlignment="1">
      <alignment horizontal="right" vertical="center"/>
    </xf>
    <xf numFmtId="41" fontId="21" fillId="0" borderId="0" xfId="1" applyNumberFormat="1" applyFont="1" applyFill="1" applyBorder="1" applyAlignment="1">
      <alignment vertical="center"/>
    </xf>
    <xf numFmtId="165" fontId="25" fillId="0" borderId="0" xfId="1" applyNumberFormat="1" applyFont="1" applyFill="1" applyAlignment="1">
      <alignment vertical="center"/>
    </xf>
    <xf numFmtId="165" fontId="25" fillId="0" borderId="0" xfId="1" applyNumberFormat="1" applyFont="1" applyFill="1" applyBorder="1" applyAlignment="1">
      <alignment horizontal="right" vertical="center"/>
    </xf>
    <xf numFmtId="165" fontId="21" fillId="0" borderId="0" xfId="1" applyNumberFormat="1" applyFont="1" applyFill="1" applyAlignment="1">
      <alignment horizontal="right" vertical="center"/>
    </xf>
    <xf numFmtId="165" fontId="21" fillId="0" borderId="6" xfId="1" applyNumberFormat="1" applyFont="1" applyFill="1" applyBorder="1" applyAlignment="1">
      <alignment vertical="center"/>
    </xf>
    <xf numFmtId="166" fontId="25" fillId="0" borderId="0" xfId="1" applyNumberFormat="1" applyFont="1" applyFill="1" applyBorder="1" applyAlignment="1">
      <alignment horizontal="center" vertical="center"/>
    </xf>
    <xf numFmtId="165" fontId="21" fillId="0" borderId="6" xfId="1" applyNumberFormat="1" applyFont="1" applyFill="1" applyBorder="1" applyAlignment="1">
      <alignment horizontal="right" vertical="center"/>
    </xf>
    <xf numFmtId="165" fontId="25" fillId="0" borderId="1" xfId="1" applyNumberFormat="1" applyFont="1" applyFill="1" applyBorder="1" applyAlignment="1">
      <alignment horizontal="right" vertical="center"/>
    </xf>
    <xf numFmtId="165" fontId="25" fillId="0" borderId="6" xfId="1" applyNumberFormat="1" applyFont="1" applyFill="1" applyBorder="1" applyAlignment="1">
      <alignment vertical="center"/>
    </xf>
    <xf numFmtId="165" fontId="25" fillId="0" borderId="2" xfId="1" applyNumberFormat="1" applyFont="1" applyFill="1" applyBorder="1" applyAlignment="1">
      <alignment horizontal="right" vertical="center"/>
    </xf>
    <xf numFmtId="43" fontId="21" fillId="0" borderId="0" xfId="1" applyFont="1" applyFill="1" applyAlignment="1">
      <alignment vertical="center"/>
    </xf>
    <xf numFmtId="43" fontId="35" fillId="0" borderId="0" xfId="1" applyFont="1" applyFill="1" applyBorder="1" applyAlignment="1">
      <alignment vertical="center"/>
    </xf>
    <xf numFmtId="43" fontId="21" fillId="0" borderId="8" xfId="1" applyFont="1" applyFill="1" applyBorder="1" applyAlignment="1">
      <alignment vertical="center"/>
    </xf>
    <xf numFmtId="43" fontId="21" fillId="0" borderId="0" xfId="1" applyFont="1" applyFill="1" applyBorder="1" applyAlignment="1">
      <alignment vertical="center"/>
    </xf>
    <xf numFmtId="174" fontId="35" fillId="0" borderId="0" xfId="1" applyNumberFormat="1" applyFont="1" applyFill="1" applyAlignment="1">
      <alignment vertical="center"/>
    </xf>
    <xf numFmtId="41" fontId="21" fillId="0" borderId="0" xfId="1" applyNumberFormat="1" applyFont="1" applyFill="1" applyAlignment="1">
      <alignment vertical="center"/>
    </xf>
    <xf numFmtId="41" fontId="35" fillId="0" borderId="0" xfId="1" applyNumberFormat="1" applyFont="1" applyFill="1" applyBorder="1" applyAlignment="1">
      <alignment vertical="center"/>
    </xf>
    <xf numFmtId="177" fontId="21" fillId="0" borderId="0" xfId="42" applyNumberFormat="1" applyFont="1" applyFill="1" applyAlignment="1">
      <alignment vertical="center"/>
    </xf>
    <xf numFmtId="43" fontId="35" fillId="0" borderId="0" xfId="1" applyFont="1" applyFill="1" applyAlignment="1">
      <alignment vertical="center"/>
    </xf>
    <xf numFmtId="41" fontId="21" fillId="0" borderId="6" xfId="1" applyNumberFormat="1" applyFont="1" applyFill="1" applyBorder="1" applyAlignment="1">
      <alignment vertical="center"/>
    </xf>
    <xf numFmtId="43" fontId="19" fillId="0" borderId="6" xfId="1" applyFont="1" applyFill="1" applyBorder="1" applyAlignment="1">
      <alignment horizontal="left" vertical="center"/>
    </xf>
    <xf numFmtId="165" fontId="21" fillId="0" borderId="0" xfId="1" applyNumberFormat="1" applyFont="1" applyFill="1" applyBorder="1" applyAlignment="1">
      <alignment horizontal="center" vertical="center"/>
    </xf>
    <xf numFmtId="166" fontId="21" fillId="0" borderId="0" xfId="1" applyNumberFormat="1" applyFont="1" applyFill="1" applyBorder="1" applyAlignment="1">
      <alignment horizontal="center" vertical="center"/>
    </xf>
    <xf numFmtId="166" fontId="19" fillId="0" borderId="0" xfId="1" applyNumberFormat="1" applyFont="1" applyFill="1" applyBorder="1" applyAlignment="1">
      <alignment horizontal="center" vertical="center"/>
    </xf>
    <xf numFmtId="174" fontId="21" fillId="0" borderId="0" xfId="1" applyNumberFormat="1" applyFont="1" applyFill="1" applyAlignment="1">
      <alignment vertical="center"/>
    </xf>
    <xf numFmtId="165" fontId="33" fillId="0" borderId="0" xfId="1" applyNumberFormat="1" applyFont="1" applyFill="1" applyAlignment="1">
      <alignment vertical="center"/>
    </xf>
    <xf numFmtId="168" fontId="19" fillId="0" borderId="6" xfId="1" applyNumberFormat="1" applyFont="1" applyFill="1" applyBorder="1" applyAlignment="1">
      <alignment horizontal="center" vertical="center"/>
    </xf>
    <xf numFmtId="41" fontId="19" fillId="0" borderId="1" xfId="1" applyNumberFormat="1" applyFont="1" applyFill="1" applyBorder="1" applyAlignment="1">
      <alignment vertical="center"/>
    </xf>
    <xf numFmtId="167" fontId="19" fillId="0" borderId="0" xfId="1" applyNumberFormat="1" applyFont="1" applyAlignment="1">
      <alignment horizontal="center" vertical="center"/>
    </xf>
    <xf numFmtId="167" fontId="19" fillId="0" borderId="6" xfId="1" applyNumberFormat="1" applyFont="1" applyBorder="1" applyAlignment="1">
      <alignment horizontal="center" vertical="center"/>
    </xf>
    <xf numFmtId="168" fontId="19" fillId="0" borderId="0" xfId="1" applyNumberFormat="1" applyFont="1" applyAlignment="1">
      <alignment horizontal="center" vertical="center"/>
    </xf>
    <xf numFmtId="165" fontId="25" fillId="0" borderId="7" xfId="17" applyNumberFormat="1" applyFont="1" applyFill="1" applyBorder="1" applyAlignment="1">
      <alignment vertical="center"/>
    </xf>
    <xf numFmtId="41" fontId="19" fillId="0" borderId="1" xfId="35" applyNumberFormat="1" applyFont="1" applyFill="1" applyBorder="1" applyAlignment="1">
      <alignment horizontal="right" vertical="center"/>
    </xf>
    <xf numFmtId="41" fontId="19" fillId="0" borderId="0" xfId="35" applyNumberFormat="1" applyFont="1" applyFill="1" applyAlignment="1">
      <alignment horizontal="right" vertical="center"/>
    </xf>
    <xf numFmtId="43" fontId="9" fillId="0" borderId="0" xfId="1" applyFont="1"/>
    <xf numFmtId="43" fontId="9" fillId="0" borderId="0" xfId="23" applyNumberFormat="1"/>
    <xf numFmtId="41" fontId="9" fillId="0" borderId="0" xfId="23" applyNumberFormat="1"/>
    <xf numFmtId="3" fontId="31" fillId="0" borderId="0" xfId="23" applyNumberFormat="1" applyFont="1"/>
    <xf numFmtId="3" fontId="9" fillId="0" borderId="0" xfId="23" applyNumberFormat="1"/>
    <xf numFmtId="165" fontId="18" fillId="0" borderId="1" xfId="1" applyNumberFormat="1" applyFont="1" applyFill="1" applyBorder="1" applyAlignment="1">
      <alignment vertical="center"/>
    </xf>
    <xf numFmtId="9" fontId="19" fillId="0" borderId="0" xfId="42" applyFont="1" applyFill="1" applyAlignment="1">
      <alignment vertical="center"/>
    </xf>
    <xf numFmtId="43" fontId="19" fillId="0" borderId="0" xfId="1" applyFont="1" applyFill="1" applyAlignment="1">
      <alignment horizontal="right" vertical="center"/>
    </xf>
    <xf numFmtId="175" fontId="20" fillId="0" borderId="0" xfId="42" applyNumberFormat="1" applyFont="1" applyFill="1" applyAlignment="1">
      <alignment horizontal="center" vertical="center"/>
    </xf>
    <xf numFmtId="41" fontId="21" fillId="0" borderId="0" xfId="1" applyNumberFormat="1" applyFont="1" applyFill="1" applyBorder="1" applyAlignment="1">
      <alignment horizontal="right" vertical="center"/>
    </xf>
    <xf numFmtId="41" fontId="25" fillId="0" borderId="0" xfId="1" applyNumberFormat="1" applyFont="1" applyFill="1" applyBorder="1" applyAlignment="1">
      <alignment horizontal="center" vertical="center"/>
    </xf>
    <xf numFmtId="168" fontId="25" fillId="0" borderId="0" xfId="1" applyNumberFormat="1" applyFont="1" applyFill="1" applyBorder="1" applyAlignment="1">
      <alignment horizontal="center" vertical="center"/>
    </xf>
    <xf numFmtId="41" fontId="21" fillId="0" borderId="0" xfId="1" applyNumberFormat="1" applyFont="1" applyFill="1" applyBorder="1" applyAlignment="1">
      <alignment horizontal="center" vertical="center"/>
    </xf>
    <xf numFmtId="168" fontId="21" fillId="0" borderId="0" xfId="1" applyNumberFormat="1" applyFont="1" applyFill="1" applyBorder="1" applyAlignment="1">
      <alignment horizontal="center" vertical="center"/>
    </xf>
    <xf numFmtId="165" fontId="25" fillId="0" borderId="2" xfId="1" applyNumberFormat="1" applyFont="1" applyFill="1" applyBorder="1" applyAlignment="1">
      <alignment horizontal="center" vertical="center"/>
    </xf>
    <xf numFmtId="0" fontId="16" fillId="0" borderId="0" xfId="22" applyFont="1" applyAlignment="1">
      <alignment horizontal="left" vertical="center"/>
    </xf>
    <xf numFmtId="0" fontId="36" fillId="0" borderId="0" xfId="22" applyFont="1" applyAlignment="1">
      <alignment vertical="center"/>
    </xf>
    <xf numFmtId="0" fontId="7" fillId="0" borderId="0" xfId="22" applyFont="1" applyAlignment="1">
      <alignment vertical="center"/>
    </xf>
    <xf numFmtId="0" fontId="26" fillId="0" borderId="0" xfId="22" applyFont="1" applyAlignment="1">
      <alignment vertical="center"/>
    </xf>
    <xf numFmtId="0" fontId="7" fillId="0" borderId="0" xfId="22" applyFont="1" applyAlignment="1">
      <alignment horizontal="center" vertical="center"/>
    </xf>
    <xf numFmtId="0" fontId="23" fillId="0" borderId="0" xfId="22" applyFont="1" applyAlignment="1">
      <alignment vertical="center"/>
    </xf>
    <xf numFmtId="0" fontId="6" fillId="0" borderId="0" xfId="38" applyFont="1" applyAlignment="1">
      <alignment horizontal="center"/>
    </xf>
    <xf numFmtId="0" fontId="23" fillId="0" borderId="0" xfId="17" applyFont="1" applyAlignment="1">
      <alignment horizontal="center" vertical="center"/>
    </xf>
    <xf numFmtId="0" fontId="6" fillId="0" borderId="0" xfId="17" applyFont="1" applyAlignment="1">
      <alignment horizontal="center" vertical="center"/>
    </xf>
    <xf numFmtId="41" fontId="23" fillId="0" borderId="0" xfId="1" applyNumberFormat="1" applyFont="1" applyFill="1" applyBorder="1" applyAlignment="1">
      <alignment horizontal="center" vertical="center"/>
    </xf>
    <xf numFmtId="41" fontId="7" fillId="0" borderId="0" xfId="1" applyNumberFormat="1" applyFont="1" applyFill="1" applyBorder="1" applyAlignment="1">
      <alignment horizontal="right" vertical="center"/>
    </xf>
    <xf numFmtId="41" fontId="7" fillId="0" borderId="0" xfId="22" applyNumberFormat="1" applyFont="1" applyAlignment="1">
      <alignment vertical="center"/>
    </xf>
    <xf numFmtId="167" fontId="7" fillId="0" borderId="0" xfId="1" applyNumberFormat="1" applyFont="1" applyFill="1" applyBorder="1" applyAlignment="1">
      <alignment horizontal="center" vertical="center"/>
    </xf>
    <xf numFmtId="165" fontId="7" fillId="0" borderId="0" xfId="1" applyNumberFormat="1" applyFont="1" applyFill="1" applyAlignment="1">
      <alignment vertical="center"/>
    </xf>
    <xf numFmtId="0" fontId="7" fillId="0" borderId="0" xfId="17" applyFont="1" applyAlignment="1">
      <alignment horizontal="left"/>
    </xf>
    <xf numFmtId="0" fontId="6" fillId="0" borderId="0" xfId="17" applyFont="1" applyAlignment="1">
      <alignment horizontal="left"/>
    </xf>
    <xf numFmtId="0" fontId="23" fillId="0" borderId="0" xfId="22" applyFont="1" applyAlignment="1">
      <alignment horizontal="center" vertical="center"/>
    </xf>
    <xf numFmtId="167" fontId="6" fillId="0" borderId="6" xfId="1" applyNumberFormat="1" applyFont="1" applyFill="1" applyBorder="1" applyAlignment="1">
      <alignment horizontal="center" vertical="center"/>
    </xf>
    <xf numFmtId="167" fontId="6" fillId="0" borderId="0" xfId="1" applyNumberFormat="1" applyFont="1" applyFill="1" applyBorder="1" applyAlignment="1">
      <alignment horizontal="right" vertical="center"/>
    </xf>
    <xf numFmtId="165" fontId="6" fillId="0" borderId="6" xfId="1" applyNumberFormat="1" applyFont="1" applyFill="1" applyBorder="1" applyAlignment="1">
      <alignment vertical="center"/>
    </xf>
    <xf numFmtId="41" fontId="6" fillId="0" borderId="0" xfId="1" applyNumberFormat="1" applyFont="1" applyFill="1" applyBorder="1" applyAlignment="1">
      <alignment vertical="center"/>
    </xf>
    <xf numFmtId="168" fontId="6" fillId="0" borderId="6" xfId="1" applyNumberFormat="1" applyFont="1" applyFill="1" applyBorder="1" applyAlignment="1">
      <alignment horizontal="center" vertical="center"/>
    </xf>
    <xf numFmtId="0" fontId="7" fillId="0" borderId="0" xfId="17" applyFont="1"/>
    <xf numFmtId="168" fontId="7" fillId="0" borderId="6" xfId="1" applyNumberFormat="1" applyFont="1" applyFill="1" applyBorder="1" applyAlignment="1">
      <alignment horizontal="center" vertical="center"/>
    </xf>
    <xf numFmtId="168" fontId="7" fillId="0" borderId="7" xfId="1" applyNumberFormat="1" applyFont="1" applyFill="1" applyBorder="1" applyAlignment="1">
      <alignment horizontal="center" vertical="center"/>
    </xf>
    <xf numFmtId="168" fontId="6" fillId="0" borderId="0" xfId="1" applyNumberFormat="1" applyFont="1" applyFill="1" applyBorder="1" applyAlignment="1">
      <alignment horizontal="center" vertical="center"/>
    </xf>
    <xf numFmtId="165" fontId="6" fillId="0" borderId="0" xfId="1" applyNumberFormat="1" applyFont="1" applyFill="1" applyAlignment="1">
      <alignment vertical="center"/>
    </xf>
    <xf numFmtId="41" fontId="7" fillId="0" borderId="0" xfId="1" applyNumberFormat="1" applyFont="1" applyFill="1" applyBorder="1" applyAlignment="1">
      <alignment horizontal="center" vertical="center"/>
    </xf>
    <xf numFmtId="38" fontId="6" fillId="0" borderId="0" xfId="22" applyNumberFormat="1" applyFont="1" applyAlignment="1">
      <alignment vertical="center"/>
    </xf>
    <xf numFmtId="0" fontId="26" fillId="0" borderId="0" xfId="17" applyFont="1" applyAlignment="1">
      <alignment horizontal="left"/>
    </xf>
    <xf numFmtId="41" fontId="6" fillId="0" borderId="0" xfId="1" applyNumberFormat="1" applyFont="1" applyFill="1" applyBorder="1" applyAlignment="1">
      <alignment horizontal="right" vertical="center"/>
    </xf>
    <xf numFmtId="0" fontId="26" fillId="0" borderId="0" xfId="22" applyFont="1" applyAlignment="1">
      <alignment horizontal="center" vertical="center"/>
    </xf>
    <xf numFmtId="168" fontId="7" fillId="0" borderId="0" xfId="1" applyNumberFormat="1" applyFont="1" applyFill="1" applyBorder="1" applyAlignment="1">
      <alignment horizontal="right" vertical="center"/>
    </xf>
    <xf numFmtId="168" fontId="7" fillId="0" borderId="0" xfId="1" applyNumberFormat="1" applyFont="1" applyFill="1" applyBorder="1" applyAlignment="1">
      <alignment vertical="center"/>
    </xf>
    <xf numFmtId="167" fontId="7" fillId="0" borderId="7" xfId="1" applyNumberFormat="1" applyFont="1" applyFill="1" applyBorder="1" applyAlignment="1">
      <alignment horizontal="center" vertical="center"/>
    </xf>
    <xf numFmtId="167" fontId="7" fillId="0" borderId="0" xfId="1" applyNumberFormat="1" applyFont="1" applyFill="1" applyBorder="1" applyAlignment="1">
      <alignment horizontal="right" vertical="center"/>
    </xf>
    <xf numFmtId="41" fontId="7" fillId="0" borderId="0" xfId="1" applyNumberFormat="1" applyFont="1" applyFill="1" applyBorder="1" applyAlignment="1">
      <alignment vertical="center"/>
    </xf>
    <xf numFmtId="165" fontId="7" fillId="0" borderId="0" xfId="1" applyNumberFormat="1" applyFont="1" applyFill="1" applyBorder="1" applyAlignment="1">
      <alignment vertical="center"/>
    </xf>
    <xf numFmtId="0" fontId="6" fillId="0" borderId="0" xfId="17" applyFont="1" applyAlignment="1">
      <alignment horizontal="left" vertical="center"/>
    </xf>
    <xf numFmtId="168" fontId="7" fillId="0" borderId="1" xfId="1" applyNumberFormat="1" applyFont="1" applyFill="1" applyBorder="1" applyAlignment="1">
      <alignment horizontal="center" vertical="center"/>
    </xf>
    <xf numFmtId="168" fontId="6" fillId="0" borderId="0" xfId="22" applyNumberFormat="1" applyFont="1" applyAlignment="1">
      <alignment vertical="center"/>
    </xf>
    <xf numFmtId="168" fontId="19" fillId="0" borderId="0" xfId="6" applyNumberFormat="1" applyFont="1" applyFill="1" applyBorder="1" applyAlignment="1">
      <alignment horizontal="center" vertical="center"/>
    </xf>
    <xf numFmtId="41" fontId="19" fillId="0" borderId="0" xfId="4" applyNumberFormat="1" applyFont="1" applyFill="1" applyBorder="1" applyAlignment="1">
      <alignment vertical="center"/>
    </xf>
    <xf numFmtId="167" fontId="19" fillId="0" borderId="0" xfId="6" applyNumberFormat="1" applyFont="1" applyFill="1" applyAlignment="1">
      <alignment horizontal="center" vertical="center"/>
    </xf>
    <xf numFmtId="168" fontId="31" fillId="0" borderId="0" xfId="23" applyNumberFormat="1" applyFont="1"/>
    <xf numFmtId="168" fontId="19" fillId="0" borderId="0" xfId="6" applyNumberFormat="1" applyFont="1" applyFill="1" applyAlignment="1">
      <alignment horizontal="center" vertical="center"/>
    </xf>
    <xf numFmtId="0" fontId="19" fillId="0" borderId="0" xfId="35" applyFont="1" applyAlignment="1">
      <alignment horizontal="left" vertical="top"/>
    </xf>
    <xf numFmtId="41" fontId="19" fillId="0" borderId="0" xfId="5" applyNumberFormat="1" applyFont="1" applyFill="1" applyBorder="1" applyAlignment="1">
      <alignment horizontal="right" vertical="center"/>
    </xf>
    <xf numFmtId="168" fontId="19" fillId="0" borderId="6" xfId="6" applyNumberFormat="1" applyFont="1" applyFill="1" applyBorder="1" applyAlignment="1">
      <alignment horizontal="center" vertical="center"/>
    </xf>
    <xf numFmtId="41" fontId="19" fillId="0" borderId="0" xfId="35" applyNumberFormat="1" applyFont="1" applyBorder="1" applyAlignment="1">
      <alignment horizontal="right" vertical="center"/>
    </xf>
    <xf numFmtId="41" fontId="19" fillId="0" borderId="0" xfId="4" applyNumberFormat="1" applyFont="1" applyBorder="1" applyAlignment="1">
      <alignment vertical="center"/>
    </xf>
    <xf numFmtId="0" fontId="26" fillId="0" borderId="0" xfId="35" applyFont="1" applyAlignment="1">
      <alignment vertical="center"/>
    </xf>
    <xf numFmtId="0" fontId="7" fillId="0" borderId="0" xfId="35" applyFont="1" applyAlignment="1">
      <alignment horizontal="center" vertical="center"/>
    </xf>
    <xf numFmtId="41" fontId="6" fillId="0" borderId="0" xfId="35" applyNumberFormat="1" applyFont="1" applyAlignment="1">
      <alignment horizontal="right" vertical="center"/>
    </xf>
    <xf numFmtId="41" fontId="38" fillId="0" borderId="0" xfId="35" applyNumberFormat="1" applyFont="1" applyAlignment="1">
      <alignment horizontal="right" vertical="center"/>
    </xf>
    <xf numFmtId="0" fontId="38" fillId="0" borderId="0" xfId="23" applyFont="1"/>
    <xf numFmtId="0" fontId="37" fillId="0" borderId="0" xfId="35" applyFont="1" applyAlignment="1">
      <alignment vertical="center"/>
    </xf>
    <xf numFmtId="0" fontId="38" fillId="0" borderId="0" xfId="35" applyFont="1" applyAlignment="1">
      <alignment horizontal="center" vertical="center"/>
    </xf>
    <xf numFmtId="43" fontId="38" fillId="0" borderId="0" xfId="1" applyFont="1" applyFill="1" applyBorder="1" applyAlignment="1">
      <alignment horizontal="right" vertical="center"/>
    </xf>
    <xf numFmtId="0" fontId="24" fillId="0" borderId="0" xfId="17" applyFont="1" applyFill="1" applyAlignment="1">
      <alignment horizontal="center" vertical="center"/>
    </xf>
    <xf numFmtId="0" fontId="21" fillId="0" borderId="0" xfId="17" applyFont="1" applyFill="1" applyAlignment="1">
      <alignment horizontal="center" vertical="center"/>
    </xf>
    <xf numFmtId="0" fontId="20" fillId="0" borderId="0" xfId="35" applyFont="1" applyFill="1" applyAlignment="1">
      <alignment horizontal="center" vertical="center"/>
    </xf>
    <xf numFmtId="0" fontId="18" fillId="0" borderId="0" xfId="17" applyFont="1" applyAlignment="1">
      <alignment horizontal="center" vertical="center"/>
    </xf>
    <xf numFmtId="0" fontId="18" fillId="0" borderId="0" xfId="17" applyFont="1" applyAlignment="1">
      <alignment horizontal="right" vertical="center"/>
    </xf>
    <xf numFmtId="0" fontId="24" fillId="0" borderId="0" xfId="17" applyFont="1" applyAlignment="1">
      <alignment horizontal="center" vertical="center"/>
    </xf>
    <xf numFmtId="0" fontId="6" fillId="0" borderId="0" xfId="22" applyFont="1" applyBorder="1" applyAlignment="1">
      <alignment vertical="center"/>
    </xf>
    <xf numFmtId="168" fontId="7" fillId="0" borderId="8" xfId="1" applyNumberFormat="1" applyFont="1" applyFill="1" applyBorder="1" applyAlignment="1">
      <alignment horizontal="center" vertical="center"/>
    </xf>
    <xf numFmtId="168" fontId="18" fillId="0" borderId="6" xfId="1" applyNumberFormat="1" applyFont="1" applyBorder="1" applyAlignment="1">
      <alignment horizontal="center" vertical="center"/>
    </xf>
    <xf numFmtId="168" fontId="18" fillId="0" borderId="6" xfId="1" applyNumberFormat="1" applyFont="1" applyFill="1" applyBorder="1" applyAlignment="1">
      <alignment horizontal="center" vertical="center"/>
    </xf>
    <xf numFmtId="168" fontId="19" fillId="0" borderId="6" xfId="1" applyNumberFormat="1" applyFont="1" applyBorder="1" applyAlignment="1">
      <alignment horizontal="center" vertical="center"/>
    </xf>
    <xf numFmtId="41" fontId="19" fillId="0" borderId="6" xfId="1" applyNumberFormat="1" applyFont="1" applyFill="1" applyBorder="1" applyAlignment="1">
      <alignment horizontal="right" vertical="center"/>
    </xf>
    <xf numFmtId="41" fontId="7" fillId="0" borderId="8" xfId="1" applyNumberFormat="1" applyFont="1" applyFill="1" applyBorder="1" applyAlignment="1">
      <alignment horizontal="center" vertical="center"/>
    </xf>
    <xf numFmtId="165" fontId="19" fillId="0" borderId="0" xfId="1" applyNumberFormat="1" applyFont="1" applyFill="1" applyBorder="1" applyAlignment="1">
      <alignment horizontal="left" vertical="center"/>
    </xf>
    <xf numFmtId="168" fontId="19" fillId="0" borderId="0" xfId="1" applyNumberFormat="1" applyFont="1" applyFill="1" applyBorder="1" applyAlignment="1">
      <alignment vertical="center"/>
    </xf>
    <xf numFmtId="165" fontId="6" fillId="0" borderId="0" xfId="1" applyNumberFormat="1" applyFont="1" applyAlignment="1">
      <alignment vertical="center"/>
    </xf>
    <xf numFmtId="167" fontId="6" fillId="0" borderId="1" xfId="1" applyNumberFormat="1" applyFont="1" applyFill="1" applyBorder="1" applyAlignment="1">
      <alignment horizontal="center" vertical="center"/>
    </xf>
    <xf numFmtId="43" fontId="6" fillId="0" borderId="0" xfId="1" applyFont="1" applyAlignment="1">
      <alignment vertical="center"/>
    </xf>
    <xf numFmtId="0" fontId="16" fillId="0" borderId="0" xfId="17" applyFont="1" applyAlignment="1"/>
    <xf numFmtId="0" fontId="16" fillId="0" borderId="0" xfId="22" applyFont="1" applyAlignment="1"/>
    <xf numFmtId="0" fontId="17" fillId="0" borderId="0" xfId="17" applyFont="1" applyAlignment="1"/>
    <xf numFmtId="0" fontId="19" fillId="0" borderId="0" xfId="17" applyFont="1" applyFill="1" applyAlignment="1">
      <alignment vertical="top"/>
    </xf>
    <xf numFmtId="0" fontId="20" fillId="0" borderId="0" xfId="17" applyFont="1" applyFill="1" applyAlignment="1">
      <alignment horizontal="center" vertical="center"/>
    </xf>
    <xf numFmtId="0" fontId="19" fillId="0" borderId="0" xfId="17" applyFont="1" applyFill="1" applyAlignment="1">
      <alignment horizontal="center" vertical="center"/>
    </xf>
    <xf numFmtId="41" fontId="6" fillId="0" borderId="1" xfId="1" applyNumberFormat="1" applyFont="1" applyFill="1" applyBorder="1" applyAlignment="1">
      <alignment horizontal="center" vertical="center"/>
    </xf>
    <xf numFmtId="167" fontId="7" fillId="0" borderId="6" xfId="1" applyNumberFormat="1" applyFont="1" applyFill="1" applyBorder="1" applyAlignment="1">
      <alignment horizontal="center" vertical="center"/>
    </xf>
    <xf numFmtId="0" fontId="6" fillId="0" borderId="0" xfId="22" applyFont="1" applyFill="1" applyAlignment="1">
      <alignment vertical="center"/>
    </xf>
    <xf numFmtId="0" fontId="7" fillId="0" borderId="0" xfId="22" applyFont="1" applyFill="1" applyAlignment="1">
      <alignment vertical="center"/>
    </xf>
    <xf numFmtId="0" fontId="16" fillId="0" borderId="0" xfId="17" applyFont="1" applyFill="1" applyAlignment="1">
      <alignment vertical="top"/>
    </xf>
    <xf numFmtId="0" fontId="17" fillId="0" borderId="0" xfId="17" applyFont="1" applyFill="1" applyAlignment="1">
      <alignment vertical="top"/>
    </xf>
    <xf numFmtId="0" fontId="33" fillId="0" borderId="0" xfId="17" applyFont="1" applyFill="1" applyAlignment="1">
      <alignment vertical="center"/>
    </xf>
    <xf numFmtId="0" fontId="25" fillId="0" borderId="0" xfId="17" applyFont="1" applyFill="1"/>
    <xf numFmtId="0" fontId="25" fillId="0" borderId="0" xfId="17" applyFont="1" applyFill="1" applyAlignment="1">
      <alignment vertical="center"/>
    </xf>
    <xf numFmtId="0" fontId="21" fillId="0" borderId="0" xfId="17" applyFont="1" applyFill="1" applyAlignment="1">
      <alignment vertical="center"/>
    </xf>
    <xf numFmtId="0" fontId="24" fillId="0" borderId="0" xfId="17" applyFont="1" applyFill="1" applyAlignment="1">
      <alignment vertical="center"/>
    </xf>
    <xf numFmtId="0" fontId="27" fillId="0" borderId="0" xfId="17" applyFont="1" applyFill="1"/>
    <xf numFmtId="37" fontId="21" fillId="0" borderId="0" xfId="17" applyNumberFormat="1" applyFont="1" applyFill="1" applyAlignment="1">
      <alignment vertical="center"/>
    </xf>
    <xf numFmtId="0" fontId="21" fillId="0" borderId="0" xfId="17" applyFont="1" applyFill="1"/>
    <xf numFmtId="0" fontId="21" fillId="0" borderId="0" xfId="17" applyFont="1" applyFill="1" applyAlignment="1">
      <alignment vertical="top"/>
    </xf>
    <xf numFmtId="41" fontId="21" fillId="0" borderId="0" xfId="0" applyNumberFormat="1" applyFont="1" applyFill="1" applyAlignment="1">
      <alignment vertical="center"/>
    </xf>
    <xf numFmtId="0" fontId="21" fillId="0" borderId="0" xfId="0" applyFont="1" applyFill="1" applyAlignment="1">
      <alignment vertical="center"/>
    </xf>
    <xf numFmtId="0" fontId="19" fillId="0" borderId="0" xfId="17" applyFont="1" applyFill="1" applyAlignment="1">
      <alignment vertical="center"/>
    </xf>
    <xf numFmtId="0" fontId="32" fillId="0" borderId="0" xfId="17" applyFont="1" applyFill="1"/>
    <xf numFmtId="0" fontId="21" fillId="0" borderId="0" xfId="0" applyFont="1" applyFill="1" applyAlignment="1">
      <alignment vertical="top"/>
    </xf>
    <xf numFmtId="0" fontId="24" fillId="0" borderId="0" xfId="0" applyFont="1" applyFill="1" applyAlignment="1">
      <alignment horizontal="center" vertical="center"/>
    </xf>
    <xf numFmtId="165" fontId="21" fillId="0" borderId="0" xfId="17" applyNumberFormat="1" applyFont="1" applyFill="1" applyAlignment="1">
      <alignment vertical="center"/>
    </xf>
    <xf numFmtId="0" fontId="21" fillId="0" borderId="0" xfId="17" applyFont="1" applyFill="1" applyAlignment="1">
      <alignment horizontal="left" vertical="center" indent="4"/>
    </xf>
    <xf numFmtId="0" fontId="25" fillId="0" borderId="0" xfId="17" applyFont="1" applyFill="1" applyAlignment="1">
      <alignment horizontal="center" vertical="center"/>
    </xf>
    <xf numFmtId="0" fontId="16" fillId="0" borderId="0" xfId="17" applyFont="1" applyFill="1" applyAlignment="1"/>
    <xf numFmtId="0" fontId="17" fillId="0" borderId="0" xfId="17" applyFont="1" applyFill="1" applyAlignment="1"/>
    <xf numFmtId="0" fontId="25" fillId="0" borderId="0" xfId="17" applyFont="1" applyFill="1" applyAlignment="1">
      <alignment horizontal="left" vertical="center" indent="4"/>
    </xf>
    <xf numFmtId="165" fontId="19" fillId="0" borderId="0" xfId="1" applyNumberFormat="1" applyFont="1" applyFill="1" applyAlignment="1">
      <alignment horizontal="left" vertical="center"/>
    </xf>
    <xf numFmtId="0" fontId="19" fillId="0" borderId="0" xfId="17" applyFont="1" applyFill="1"/>
    <xf numFmtId="0" fontId="19" fillId="0" borderId="0" xfId="17" applyFont="1" applyFill="1" applyAlignment="1">
      <alignment horizontal="left" vertical="center" indent="4"/>
    </xf>
    <xf numFmtId="0" fontId="25" fillId="0" borderId="0" xfId="17" applyFont="1" applyFill="1" applyAlignment="1">
      <alignment wrapText="1"/>
    </xf>
    <xf numFmtId="0" fontId="25" fillId="0" borderId="0" xfId="0" applyFont="1" applyFill="1" applyAlignment="1">
      <alignment vertical="center"/>
    </xf>
    <xf numFmtId="0" fontId="27" fillId="0" borderId="0" xfId="0" applyFont="1" applyFill="1" applyAlignment="1">
      <alignment horizontal="center" vertical="center"/>
    </xf>
    <xf numFmtId="0" fontId="25" fillId="0" borderId="0" xfId="17" applyFont="1" applyFill="1" applyAlignment="1">
      <alignment vertical="top"/>
    </xf>
    <xf numFmtId="0" fontId="25" fillId="0" borderId="0" xfId="17" applyFont="1" applyFill="1" applyAlignment="1">
      <alignment horizontal="left" vertical="center"/>
    </xf>
    <xf numFmtId="0" fontId="21" fillId="0" borderId="0" xfId="17" applyFont="1" applyFill="1" applyAlignment="1">
      <alignment horizontal="left" vertical="center"/>
    </xf>
    <xf numFmtId="37" fontId="35" fillId="0" borderId="0" xfId="17" applyNumberFormat="1" applyFont="1" applyFill="1" applyAlignment="1">
      <alignment vertical="center"/>
    </xf>
    <xf numFmtId="0" fontId="27" fillId="0" borderId="0" xfId="17" applyFont="1" applyFill="1" applyAlignment="1">
      <alignment vertical="center"/>
    </xf>
    <xf numFmtId="0" fontId="17" fillId="0" borderId="0" xfId="17" applyFont="1" applyFill="1" applyAlignment="1">
      <alignment vertical="center"/>
    </xf>
    <xf numFmtId="0" fontId="16" fillId="0" borderId="0" xfId="17" applyFont="1" applyFill="1" applyAlignment="1">
      <alignment vertical="center"/>
    </xf>
    <xf numFmtId="0" fontId="18" fillId="0" borderId="0" xfId="17" applyFont="1" applyFill="1" applyAlignment="1">
      <alignment vertical="center"/>
    </xf>
    <xf numFmtId="0" fontId="20" fillId="0" borderId="0" xfId="17" applyFont="1" applyFill="1" applyAlignment="1">
      <alignment vertical="center"/>
    </xf>
    <xf numFmtId="0" fontId="18" fillId="0" borderId="0" xfId="17" applyFont="1" applyFill="1" applyAlignment="1">
      <alignment horizontal="left" vertical="center"/>
    </xf>
    <xf numFmtId="0" fontId="22" fillId="0" borderId="0" xfId="17" applyFont="1" applyFill="1" applyAlignment="1">
      <alignment vertical="center"/>
    </xf>
    <xf numFmtId="37" fontId="19" fillId="0" borderId="0" xfId="17" applyNumberFormat="1" applyFont="1" applyFill="1" applyAlignment="1">
      <alignment vertical="center"/>
    </xf>
    <xf numFmtId="0" fontId="20" fillId="0" borderId="0" xfId="18" applyFont="1" applyFill="1" applyAlignment="1">
      <alignment horizontal="center" vertical="center"/>
    </xf>
    <xf numFmtId="0" fontId="19" fillId="0" borderId="0" xfId="17" applyFont="1" applyFill="1" applyAlignment="1">
      <alignment horizontal="left" vertical="top"/>
    </xf>
    <xf numFmtId="0" fontId="20" fillId="0" borderId="0" xfId="17" applyFont="1" applyFill="1" applyAlignment="1">
      <alignment horizontal="center" vertical="top"/>
    </xf>
    <xf numFmtId="0" fontId="19" fillId="0" borderId="0" xfId="17" applyFont="1" applyFill="1" applyAlignment="1">
      <alignment horizontal="center" vertical="top"/>
    </xf>
    <xf numFmtId="0" fontId="18" fillId="0" borderId="0" xfId="17" applyFont="1" applyFill="1" applyAlignment="1">
      <alignment vertical="top"/>
    </xf>
    <xf numFmtId="0" fontId="22" fillId="0" borderId="0" xfId="17" applyFont="1" applyFill="1" applyAlignment="1">
      <alignment horizontal="center" vertical="center"/>
    </xf>
    <xf numFmtId="0" fontId="18" fillId="0" borderId="0" xfId="17" applyFont="1" applyFill="1" applyAlignment="1">
      <alignment horizontal="center" vertical="center"/>
    </xf>
    <xf numFmtId="165" fontId="19" fillId="0" borderId="0" xfId="17" applyNumberFormat="1" applyFont="1" applyFill="1" applyAlignment="1">
      <alignment vertical="center"/>
    </xf>
    <xf numFmtId="37" fontId="19" fillId="0" borderId="0" xfId="17" applyNumberFormat="1" applyFont="1" applyFill="1" applyAlignment="1">
      <alignment horizontal="right" vertical="center"/>
    </xf>
    <xf numFmtId="0" fontId="19" fillId="0" borderId="0" xfId="22" applyFont="1" applyFill="1" applyAlignment="1">
      <alignment vertical="top"/>
    </xf>
    <xf numFmtId="0" fontId="19" fillId="0" borderId="0" xfId="22" applyFont="1" applyFill="1" applyAlignment="1">
      <alignment horizontal="center" vertical="center"/>
    </xf>
    <xf numFmtId="165" fontId="18" fillId="0" borderId="0" xfId="17" applyNumberFormat="1" applyFont="1" applyFill="1" applyAlignment="1">
      <alignment vertical="center"/>
    </xf>
    <xf numFmtId="168" fontId="19" fillId="0" borderId="0" xfId="17" applyNumberFormat="1" applyFont="1" applyFill="1" applyAlignment="1">
      <alignment horizontal="right" vertical="center"/>
    </xf>
    <xf numFmtId="0" fontId="19" fillId="0" borderId="0" xfId="17" applyFont="1" applyFill="1" applyAlignment="1">
      <alignment horizontal="left" vertical="center" indent="2"/>
    </xf>
    <xf numFmtId="0" fontId="19" fillId="0" borderId="0" xfId="17" applyFont="1" applyFill="1" applyAlignment="1">
      <alignment horizontal="left" vertical="center"/>
    </xf>
    <xf numFmtId="0" fontId="19" fillId="0" borderId="0" xfId="17" applyFont="1" applyFill="1" applyAlignment="1">
      <alignment horizontal="left" vertical="center" indent="1"/>
    </xf>
    <xf numFmtId="37" fontId="20" fillId="0" borderId="0" xfId="17" applyNumberFormat="1" applyFont="1" applyFill="1" applyAlignment="1">
      <alignment horizontal="center" vertical="center"/>
    </xf>
    <xf numFmtId="0" fontId="18" fillId="0" borderId="0" xfId="17" applyFont="1" applyFill="1" applyAlignment="1">
      <alignment horizontal="center" vertical="center"/>
    </xf>
    <xf numFmtId="49" fontId="19" fillId="0" borderId="0" xfId="35" applyNumberFormat="1" applyFont="1" applyFill="1" applyAlignment="1">
      <alignment horizontal="center" vertical="center"/>
    </xf>
    <xf numFmtId="0" fontId="18" fillId="0" borderId="0" xfId="17" applyFont="1" applyFill="1" applyAlignment="1">
      <alignment horizontal="left" vertical="center"/>
    </xf>
    <xf numFmtId="0" fontId="18" fillId="0" borderId="0" xfId="17" applyFont="1" applyFill="1" applyAlignment="1">
      <alignment horizontal="right" vertical="center"/>
    </xf>
    <xf numFmtId="0" fontId="19" fillId="0" borderId="0" xfId="17" applyFont="1" applyFill="1" applyAlignment="1">
      <alignment horizontal="left" vertical="center"/>
    </xf>
    <xf numFmtId="0" fontId="25" fillId="0" borderId="0" xfId="17" applyFont="1" applyFill="1" applyAlignment="1">
      <alignment horizontal="left" vertical="center"/>
    </xf>
    <xf numFmtId="0" fontId="16" fillId="0" borderId="0" xfId="17" applyFont="1" applyFill="1" applyAlignment="1">
      <alignment horizontal="left" vertical="top"/>
    </xf>
    <xf numFmtId="0" fontId="25" fillId="0" borderId="0" xfId="17" applyFont="1" applyFill="1" applyAlignment="1">
      <alignment horizontal="center" vertical="center"/>
    </xf>
    <xf numFmtId="176" fontId="19" fillId="0" borderId="0" xfId="41" applyNumberFormat="1" applyFont="1" applyFill="1" applyAlignment="1">
      <alignment horizontal="center" vertical="center"/>
    </xf>
    <xf numFmtId="0" fontId="24" fillId="0" borderId="0" xfId="17" applyFont="1" applyFill="1" applyAlignment="1">
      <alignment horizontal="center" vertical="center"/>
    </xf>
    <xf numFmtId="0" fontId="16" fillId="0" borderId="0" xfId="17" applyFont="1" applyFill="1" applyAlignment="1">
      <alignment horizontal="left"/>
    </xf>
    <xf numFmtId="41" fontId="23" fillId="0" borderId="0" xfId="1" applyNumberFormat="1" applyFont="1" applyFill="1" applyBorder="1" applyAlignment="1">
      <alignment horizontal="center" vertical="center"/>
    </xf>
    <xf numFmtId="0" fontId="7" fillId="0" borderId="0" xfId="22" applyFont="1" applyAlignment="1">
      <alignment horizontal="center" vertical="center"/>
    </xf>
    <xf numFmtId="0" fontId="19" fillId="0" borderId="9" xfId="17" applyFont="1" applyBorder="1" applyAlignment="1">
      <alignment horizontal="center" vertical="center"/>
    </xf>
    <xf numFmtId="0" fontId="6" fillId="0" borderId="6" xfId="22" applyFont="1" applyBorder="1" applyAlignment="1">
      <alignment horizontal="center" vertical="center"/>
    </xf>
    <xf numFmtId="0" fontId="19" fillId="0" borderId="6" xfId="22" applyFont="1" applyBorder="1" applyAlignment="1">
      <alignment horizontal="center" vertical="top" wrapText="1"/>
    </xf>
    <xf numFmtId="41" fontId="20" fillId="0" borderId="0" xfId="1" applyNumberFormat="1" applyFont="1" applyFill="1" applyBorder="1" applyAlignment="1">
      <alignment horizontal="center" vertical="center"/>
    </xf>
    <xf numFmtId="0" fontId="18" fillId="0" borderId="0" xfId="17" applyFont="1" applyAlignment="1">
      <alignment horizontal="center" vertical="center"/>
    </xf>
    <xf numFmtId="0" fontId="24" fillId="0" borderId="0" xfId="0" applyFont="1" applyAlignment="1">
      <alignment horizontal="center" vertical="center"/>
    </xf>
    <xf numFmtId="0" fontId="16" fillId="0" borderId="0" xfId="35" applyFont="1" applyAlignment="1">
      <alignment horizontal="left"/>
    </xf>
    <xf numFmtId="0" fontId="25" fillId="0" borderId="0" xfId="17" applyFont="1" applyAlignment="1">
      <alignment horizontal="center" vertical="center"/>
    </xf>
    <xf numFmtId="176" fontId="19" fillId="0" borderId="0" xfId="41" applyNumberFormat="1" applyFont="1" applyAlignment="1">
      <alignment horizontal="center" vertical="center"/>
    </xf>
  </cellXfs>
  <cellStyles count="99">
    <cellStyle name="Comma" xfId="1" builtinId="3"/>
    <cellStyle name="Comma 10" xfId="50"/>
    <cellStyle name="Comma 10 2" xfId="68"/>
    <cellStyle name="Comma 10 3" xfId="64"/>
    <cellStyle name="Comma 10 3 2" xfId="69"/>
    <cellStyle name="Comma 2" xfId="2"/>
    <cellStyle name="Comma 2 2" xfId="3"/>
    <cellStyle name="Comma 2 3" xfId="46"/>
    <cellStyle name="Comma 2 3 2" xfId="67"/>
    <cellStyle name="Comma 3" xfId="4"/>
    <cellStyle name="Comma 3 2" xfId="5"/>
    <cellStyle name="Comma 3 3" xfId="52"/>
    <cellStyle name="Comma 4" xfId="6"/>
    <cellStyle name="Comma 4 2" xfId="7"/>
    <cellStyle name="Comma 4 3" xfId="48"/>
    <cellStyle name="Comma 5" xfId="8"/>
    <cellStyle name="Comma 6" xfId="55"/>
    <cellStyle name="Comma 6 2" xfId="9"/>
    <cellStyle name="Comma 7" xfId="57"/>
    <cellStyle name="Comma 8" xfId="60"/>
    <cellStyle name="Comma 9" xfId="76"/>
    <cellStyle name="Comma 9 2" xfId="71"/>
    <cellStyle name="comma zerodec" xfId="79"/>
    <cellStyle name="Credit" xfId="10"/>
    <cellStyle name="Credit subtotal" xfId="11"/>
    <cellStyle name="Credit Total" xfId="12"/>
    <cellStyle name="Currency 2" xfId="72"/>
    <cellStyle name="Currency1" xfId="80"/>
    <cellStyle name="Debit" xfId="13"/>
    <cellStyle name="Debit subtotal" xfId="14"/>
    <cellStyle name="Debit Total" xfId="15"/>
    <cellStyle name="Dollar (zero dec)" xfId="81"/>
    <cellStyle name="no dec" xfId="16"/>
    <cellStyle name="Normal" xfId="0" builtinId="0"/>
    <cellStyle name="Normal - Style1 2" xfId="56"/>
    <cellStyle name="Normal 10" xfId="17"/>
    <cellStyle name="Normal 10 2" xfId="18"/>
    <cellStyle name="Normal 10 3" xfId="19"/>
    <cellStyle name="Normal 106" xfId="65"/>
    <cellStyle name="Normal 11" xfId="20"/>
    <cellStyle name="Normal 11 2" xfId="21"/>
    <cellStyle name="Normal 12" xfId="38"/>
    <cellStyle name="Normal 12 2" xfId="82"/>
    <cellStyle name="Normal 12 3" xfId="51"/>
    <cellStyle name="Normal 13" xfId="62"/>
    <cellStyle name="Normal 14" xfId="75"/>
    <cellStyle name="Normal 15" xfId="54"/>
    <cellStyle name="Normal 16" xfId="78"/>
    <cellStyle name="Normal 17" xfId="85"/>
    <cellStyle name="Normal 18" xfId="87"/>
    <cellStyle name="Normal 19" xfId="88"/>
    <cellStyle name="Normal 2" xfId="22"/>
    <cellStyle name="Normal 2 2" xfId="23"/>
    <cellStyle name="Normal 2 2 2" xfId="61"/>
    <cellStyle name="Normal 2 3" xfId="24"/>
    <cellStyle name="Normal 2 4" xfId="37"/>
    <cellStyle name="Normal 2 4 2" xfId="39"/>
    <cellStyle name="Normal 2 4 2 2" xfId="63"/>
    <cellStyle name="Normal 2 4 3" xfId="40"/>
    <cellStyle name="Normal 2 4 3 2" xfId="70"/>
    <cellStyle name="Normal 2 4 4" xfId="41"/>
    <cellStyle name="Normal 2 4 4 2" xfId="83"/>
    <cellStyle name="Normal 2 4 5" xfId="47"/>
    <cellStyle name="Normal 2 5" xfId="49"/>
    <cellStyle name="Normal 2 6" xfId="53"/>
    <cellStyle name="Normal 20" xfId="89"/>
    <cellStyle name="Normal 21" xfId="90"/>
    <cellStyle name="Normal 22" xfId="91"/>
    <cellStyle name="Normal 23" xfId="92"/>
    <cellStyle name="Normal 24" xfId="93"/>
    <cellStyle name="Normal 25" xfId="94"/>
    <cellStyle name="Normal 26" xfId="43"/>
    <cellStyle name="Normal 27" xfId="44"/>
    <cellStyle name="Normal 28" xfId="98"/>
    <cellStyle name="Normal 29" xfId="96"/>
    <cellStyle name="Normal 3" xfId="25"/>
    <cellStyle name="Normal 30" xfId="97"/>
    <cellStyle name="Normal 31" xfId="95"/>
    <cellStyle name="Normal 4" xfId="26"/>
    <cellStyle name="Normal 4 2" xfId="27"/>
    <cellStyle name="Normal 5" xfId="28"/>
    <cellStyle name="Normal 5 2" xfId="29"/>
    <cellStyle name="Normal 5 2 2" xfId="45"/>
    <cellStyle name="Normal 5 3" xfId="84"/>
    <cellStyle name="Normal 6" xfId="30"/>
    <cellStyle name="Normal 7" xfId="31"/>
    <cellStyle name="Normal 7 2" xfId="32"/>
    <cellStyle name="Normal 7 2 2" xfId="33"/>
    <cellStyle name="Normal 8" xfId="34"/>
    <cellStyle name="Normal 8 2" xfId="35"/>
    <cellStyle name="Normal 8 3" xfId="73"/>
    <cellStyle name="Normal 9" xfId="36"/>
    <cellStyle name="Percent 2" xfId="42"/>
    <cellStyle name="Percent 2 2" xfId="58"/>
    <cellStyle name="Percent 3" xfId="59"/>
    <cellStyle name="Percent 4" xfId="66"/>
    <cellStyle name="Percent 5" xfId="77"/>
    <cellStyle name="Percent 6" xfId="86"/>
    <cellStyle name="Percent 7" xfId="74"/>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111"/>
  <sheetViews>
    <sheetView showOutlineSymbols="0" view="pageBreakPreview" topLeftCell="A80" zoomScale="55" zoomScaleNormal="100" zoomScaleSheetLayoutView="55" workbookViewId="0">
      <selection activeCell="O91" sqref="O91"/>
    </sheetView>
  </sheetViews>
  <sheetFormatPr defaultColWidth="10.625" defaultRowHeight="21.6"/>
  <cols>
    <col min="1" max="1" width="69.5" style="302" customWidth="1"/>
    <col min="2" max="2" width="9.5" style="283" customWidth="1"/>
    <col min="3" max="3" width="1.375" style="284" customWidth="1"/>
    <col min="4" max="4" width="14.75" style="302" customWidth="1"/>
    <col min="5" max="5" width="1.5" style="302" customWidth="1"/>
    <col min="6" max="6" width="14.75" style="302" customWidth="1"/>
    <col min="7" max="7" width="1.5" style="302" customWidth="1"/>
    <col min="8" max="8" width="14.75" style="302" customWidth="1"/>
    <col min="9" max="9" width="1.5" style="302" customWidth="1"/>
    <col min="10" max="10" width="14.75" style="302" customWidth="1"/>
    <col min="11" max="11" width="12.625" style="302" bestFit="1" customWidth="1"/>
    <col min="12" max="16384" width="10.625" style="302"/>
  </cols>
  <sheetData>
    <row r="1" spans="1:13" s="323" customFormat="1" ht="23.4">
      <c r="A1" s="309" t="s">
        <v>0</v>
      </c>
    </row>
    <row r="2" spans="1:13" s="323" customFormat="1" ht="23.4">
      <c r="A2" s="309" t="s">
        <v>1</v>
      </c>
      <c r="B2" s="324"/>
      <c r="C2" s="324"/>
      <c r="D2" s="324"/>
      <c r="E2" s="324"/>
      <c r="F2" s="324"/>
      <c r="G2" s="324"/>
      <c r="H2" s="324"/>
      <c r="I2" s="324"/>
      <c r="J2" s="324"/>
    </row>
    <row r="3" spans="1:13" ht="22.2">
      <c r="A3" s="349"/>
      <c r="B3" s="349"/>
      <c r="C3" s="349"/>
      <c r="D3" s="349"/>
      <c r="E3" s="349"/>
      <c r="F3" s="349"/>
      <c r="G3" s="349"/>
      <c r="H3" s="349"/>
      <c r="I3" s="349"/>
      <c r="J3" s="349"/>
    </row>
    <row r="4" spans="1:13" ht="22.2">
      <c r="A4" s="325"/>
      <c r="B4" s="326"/>
      <c r="D4" s="347" t="s">
        <v>2</v>
      </c>
      <c r="E4" s="347"/>
      <c r="F4" s="347"/>
      <c r="H4" s="347" t="s">
        <v>3</v>
      </c>
      <c r="I4" s="347"/>
      <c r="J4" s="347"/>
    </row>
    <row r="5" spans="1:13" ht="22.2">
      <c r="A5" s="325"/>
      <c r="D5" s="348" t="s">
        <v>4</v>
      </c>
      <c r="E5" s="348"/>
      <c r="F5" s="348"/>
      <c r="H5" s="348" t="s">
        <v>4</v>
      </c>
      <c r="I5" s="348"/>
      <c r="J5" s="348"/>
    </row>
    <row r="6" spans="1:13" ht="22.2">
      <c r="A6" s="327" t="s">
        <v>5</v>
      </c>
      <c r="B6" s="283" t="s">
        <v>6</v>
      </c>
      <c r="D6" s="284">
        <v>2566</v>
      </c>
      <c r="E6" s="284"/>
      <c r="F6" s="284">
        <v>2565</v>
      </c>
      <c r="H6" s="284">
        <v>2566</v>
      </c>
      <c r="I6" s="284"/>
      <c r="J6" s="284">
        <v>2565</v>
      </c>
    </row>
    <row r="7" spans="1:13" ht="22.2">
      <c r="A7" s="327"/>
      <c r="D7" s="346" t="s">
        <v>7</v>
      </c>
      <c r="E7" s="346"/>
      <c r="F7" s="346"/>
      <c r="G7" s="346"/>
      <c r="H7" s="346"/>
      <c r="I7" s="346"/>
      <c r="J7" s="346"/>
    </row>
    <row r="8" spans="1:13" ht="22.2">
      <c r="A8" s="328" t="s">
        <v>8</v>
      </c>
      <c r="D8" s="329"/>
      <c r="E8" s="329"/>
      <c r="F8" s="329"/>
      <c r="G8" s="329"/>
      <c r="H8" s="329"/>
      <c r="I8" s="329"/>
      <c r="J8" s="329"/>
    </row>
    <row r="9" spans="1:13">
      <c r="A9" s="302" t="s">
        <v>9</v>
      </c>
      <c r="B9" s="283" t="s">
        <v>257</v>
      </c>
      <c r="D9" s="329">
        <v>261202</v>
      </c>
      <c r="E9" s="21"/>
      <c r="F9" s="329">
        <v>13072</v>
      </c>
      <c r="G9" s="21"/>
      <c r="H9" s="21">
        <v>6115</v>
      </c>
      <c r="I9" s="21"/>
      <c r="J9" s="21">
        <v>9545</v>
      </c>
    </row>
    <row r="10" spans="1:13">
      <c r="A10" s="282" t="s">
        <v>157</v>
      </c>
      <c r="B10" s="283">
        <v>5</v>
      </c>
      <c r="D10" s="21">
        <v>0</v>
      </c>
      <c r="E10" s="22"/>
      <c r="F10" s="21">
        <v>220</v>
      </c>
      <c r="G10" s="22"/>
      <c r="H10" s="22">
        <v>1670</v>
      </c>
      <c r="I10" s="22"/>
      <c r="J10" s="22">
        <v>220</v>
      </c>
    </row>
    <row r="11" spans="1:13">
      <c r="A11" s="302" t="s">
        <v>158</v>
      </c>
      <c r="B11" s="330">
        <v>5</v>
      </c>
      <c r="D11" s="329">
        <f>155939+467789+116258</f>
        <v>739986</v>
      </c>
      <c r="E11" s="21"/>
      <c r="F11" s="21">
        <v>0</v>
      </c>
      <c r="G11" s="21"/>
      <c r="H11" s="21">
        <v>36021</v>
      </c>
      <c r="I11" s="21"/>
      <c r="J11" s="21">
        <v>0</v>
      </c>
    </row>
    <row r="12" spans="1:13">
      <c r="A12" s="302" t="s">
        <v>276</v>
      </c>
      <c r="B12" s="330"/>
      <c r="D12" s="329">
        <f>155939</f>
        <v>155939</v>
      </c>
      <c r="E12" s="21"/>
      <c r="F12" s="21">
        <v>0</v>
      </c>
      <c r="G12" s="21"/>
      <c r="H12" s="21">
        <v>0</v>
      </c>
      <c r="I12" s="21">
        <v>0</v>
      </c>
      <c r="J12" s="21">
        <v>0</v>
      </c>
    </row>
    <row r="13" spans="1:13">
      <c r="A13" s="302" t="s">
        <v>159</v>
      </c>
      <c r="B13" s="283">
        <v>5</v>
      </c>
      <c r="D13" s="329">
        <v>241</v>
      </c>
      <c r="E13" s="21"/>
      <c r="F13" s="21">
        <v>0</v>
      </c>
      <c r="G13" s="21"/>
      <c r="H13" s="21">
        <v>0</v>
      </c>
      <c r="I13" s="21">
        <v>0</v>
      </c>
      <c r="J13" s="21">
        <v>0</v>
      </c>
    </row>
    <row r="14" spans="1:13">
      <c r="A14" s="282" t="s">
        <v>279</v>
      </c>
      <c r="B14" s="283">
        <v>5</v>
      </c>
      <c r="D14" s="22">
        <v>757000</v>
      </c>
      <c r="E14" s="22"/>
      <c r="F14" s="22">
        <v>467485</v>
      </c>
      <c r="G14" s="22"/>
      <c r="H14" s="22">
        <v>525000</v>
      </c>
      <c r="I14" s="22"/>
      <c r="J14" s="22">
        <v>467485</v>
      </c>
      <c r="M14" s="193"/>
    </row>
    <row r="15" spans="1:13">
      <c r="A15" s="282" t="s">
        <v>160</v>
      </c>
      <c r="B15" s="283">
        <v>7</v>
      </c>
      <c r="D15" s="22">
        <v>130000</v>
      </c>
      <c r="E15" s="21"/>
      <c r="F15" s="22">
        <v>73800</v>
      </c>
      <c r="G15" s="21"/>
      <c r="H15" s="22">
        <v>70000</v>
      </c>
      <c r="I15" s="21"/>
      <c r="J15" s="22">
        <v>73800</v>
      </c>
    </row>
    <row r="16" spans="1:13">
      <c r="A16" s="282" t="s">
        <v>161</v>
      </c>
      <c r="B16" s="283" t="s">
        <v>260</v>
      </c>
      <c r="D16" s="22">
        <v>1983771</v>
      </c>
      <c r="E16" s="21"/>
      <c r="F16" s="22">
        <v>0</v>
      </c>
      <c r="G16" s="21"/>
      <c r="H16" s="22">
        <v>0</v>
      </c>
      <c r="I16" s="21"/>
      <c r="J16" s="22">
        <v>0</v>
      </c>
    </row>
    <row r="17" spans="1:15">
      <c r="A17" s="282" t="s">
        <v>162</v>
      </c>
      <c r="D17" s="22">
        <v>8756</v>
      </c>
      <c r="E17" s="21"/>
      <c r="F17" s="22">
        <v>0</v>
      </c>
      <c r="G17" s="21"/>
      <c r="H17" s="22">
        <v>0</v>
      </c>
      <c r="I17" s="21"/>
      <c r="J17" s="22">
        <v>0</v>
      </c>
    </row>
    <row r="18" spans="1:15" s="282" customFormat="1">
      <c r="A18" s="331" t="s">
        <v>11</v>
      </c>
      <c r="B18" s="332">
        <v>10</v>
      </c>
      <c r="C18" s="333"/>
      <c r="D18" s="23">
        <v>503472</v>
      </c>
      <c r="E18" s="23"/>
      <c r="F18" s="23">
        <v>361006</v>
      </c>
      <c r="G18" s="23"/>
      <c r="H18" s="23">
        <v>165022</v>
      </c>
      <c r="I18" s="23"/>
      <c r="J18" s="23">
        <v>361006</v>
      </c>
    </row>
    <row r="19" spans="1:15" s="282" customFormat="1">
      <c r="A19" s="331" t="s">
        <v>272</v>
      </c>
      <c r="B19" s="332">
        <v>5</v>
      </c>
      <c r="C19" s="333"/>
      <c r="D19" s="23">
        <v>0</v>
      </c>
      <c r="E19" s="23"/>
      <c r="F19" s="23">
        <v>0</v>
      </c>
      <c r="G19" s="23"/>
      <c r="H19" s="23">
        <v>430000</v>
      </c>
      <c r="I19" s="23"/>
      <c r="J19" s="23">
        <v>0</v>
      </c>
    </row>
    <row r="20" spans="1:15">
      <c r="A20" s="282" t="s">
        <v>12</v>
      </c>
      <c r="B20" s="283">
        <v>5</v>
      </c>
      <c r="D20" s="22">
        <v>337244</v>
      </c>
      <c r="E20" s="22"/>
      <c r="F20" s="22">
        <f>28261+16023</f>
        <v>44284</v>
      </c>
      <c r="G20" s="22"/>
      <c r="H20" s="22">
        <v>20980</v>
      </c>
      <c r="I20" s="22"/>
      <c r="J20" s="22">
        <f>28196+16014</f>
        <v>44210</v>
      </c>
    </row>
    <row r="21" spans="1:15" s="325" customFormat="1" ht="22.2">
      <c r="A21" s="334" t="s">
        <v>13</v>
      </c>
      <c r="B21" s="335"/>
      <c r="C21" s="336"/>
      <c r="D21" s="24">
        <f>SUM(D9:D20)</f>
        <v>4877611</v>
      </c>
      <c r="E21" s="25"/>
      <c r="F21" s="24">
        <f>SUM(F9:F20)</f>
        <v>959867</v>
      </c>
      <c r="G21" s="25"/>
      <c r="H21" s="24">
        <f>SUM(H9:H20)</f>
        <v>1254808</v>
      </c>
      <c r="I21" s="25"/>
      <c r="J21" s="24">
        <f>SUM(J9:J20)</f>
        <v>956266</v>
      </c>
    </row>
    <row r="22" spans="1:15">
      <c r="A22" s="314"/>
      <c r="D22" s="22"/>
      <c r="E22" s="21"/>
      <c r="F22" s="22"/>
      <c r="G22" s="21"/>
      <c r="H22" s="22"/>
      <c r="I22" s="21"/>
      <c r="J22" s="22"/>
    </row>
    <row r="23" spans="1:15" ht="22.2">
      <c r="A23" s="328" t="s">
        <v>14</v>
      </c>
      <c r="D23" s="26"/>
      <c r="E23" s="26"/>
      <c r="F23" s="26"/>
      <c r="G23" s="26"/>
      <c r="H23" s="26"/>
      <c r="I23" s="26"/>
      <c r="J23" s="26"/>
    </row>
    <row r="24" spans="1:15">
      <c r="A24" s="331" t="s">
        <v>163</v>
      </c>
      <c r="B24" s="332">
        <v>9</v>
      </c>
      <c r="D24" s="26">
        <v>96869</v>
      </c>
      <c r="E24" s="26"/>
      <c r="F24" s="26">
        <v>0</v>
      </c>
      <c r="G24" s="26"/>
      <c r="H24" s="26">
        <v>0</v>
      </c>
      <c r="I24" s="27"/>
      <c r="J24" s="26">
        <v>0</v>
      </c>
    </row>
    <row r="25" spans="1:15">
      <c r="A25" s="331" t="s">
        <v>15</v>
      </c>
      <c r="B25" s="332">
        <v>10</v>
      </c>
      <c r="D25" s="26">
        <v>1100917</v>
      </c>
      <c r="E25" s="26"/>
      <c r="F25" s="26">
        <v>373167</v>
      </c>
      <c r="G25" s="26"/>
      <c r="H25" s="26">
        <v>237698</v>
      </c>
      <c r="I25" s="27"/>
      <c r="J25" s="26">
        <v>72416</v>
      </c>
      <c r="L25" s="337"/>
      <c r="M25" s="337"/>
      <c r="N25" s="337"/>
      <c r="O25" s="337"/>
    </row>
    <row r="26" spans="1:15">
      <c r="A26" s="282" t="s">
        <v>16</v>
      </c>
      <c r="B26" s="283" t="s">
        <v>289</v>
      </c>
      <c r="D26" s="26">
        <v>0</v>
      </c>
      <c r="E26" s="26"/>
      <c r="F26" s="26">
        <v>0</v>
      </c>
      <c r="G26" s="26"/>
      <c r="H26" s="26">
        <v>2865374</v>
      </c>
      <c r="I26" s="26"/>
      <c r="J26" s="26">
        <v>605457</v>
      </c>
      <c r="M26" s="337"/>
    </row>
    <row r="27" spans="1:15">
      <c r="A27" s="282" t="s">
        <v>17</v>
      </c>
      <c r="B27" s="283" t="s">
        <v>261</v>
      </c>
      <c r="D27" s="28">
        <v>1519924</v>
      </c>
      <c r="E27" s="26"/>
      <c r="F27" s="28">
        <v>1896250</v>
      </c>
      <c r="G27" s="26"/>
      <c r="H27" s="26">
        <v>777862</v>
      </c>
      <c r="I27" s="26"/>
      <c r="J27" s="26">
        <v>1972345</v>
      </c>
    </row>
    <row r="28" spans="1:15">
      <c r="A28" s="331" t="s">
        <v>164</v>
      </c>
      <c r="B28" s="283">
        <v>5</v>
      </c>
      <c r="D28" s="26">
        <v>53927</v>
      </c>
      <c r="E28" s="26"/>
      <c r="F28" s="26">
        <v>0</v>
      </c>
      <c r="G28" s="26"/>
      <c r="H28" s="26">
        <v>0</v>
      </c>
      <c r="I28" s="27"/>
      <c r="J28" s="26">
        <v>0</v>
      </c>
    </row>
    <row r="29" spans="1:15">
      <c r="A29" s="282" t="s">
        <v>165</v>
      </c>
      <c r="B29" s="283">
        <v>9</v>
      </c>
      <c r="D29" s="28">
        <v>456015</v>
      </c>
      <c r="E29" s="26"/>
      <c r="F29" s="28">
        <v>0</v>
      </c>
      <c r="G29" s="26"/>
      <c r="H29" s="26">
        <v>0</v>
      </c>
      <c r="I29" s="26"/>
      <c r="J29" s="26">
        <v>0</v>
      </c>
    </row>
    <row r="30" spans="1:15">
      <c r="A30" s="282" t="s">
        <v>166</v>
      </c>
      <c r="B30" s="283" t="s">
        <v>258</v>
      </c>
      <c r="D30" s="28">
        <v>9377667</v>
      </c>
      <c r="E30" s="26"/>
      <c r="F30" s="28">
        <v>0</v>
      </c>
      <c r="G30" s="26"/>
      <c r="H30" s="26">
        <v>0</v>
      </c>
      <c r="I30" s="26"/>
      <c r="J30" s="26">
        <v>0</v>
      </c>
    </row>
    <row r="31" spans="1:15">
      <c r="A31" s="282" t="s">
        <v>167</v>
      </c>
      <c r="B31" s="283" t="s">
        <v>259</v>
      </c>
      <c r="D31" s="26">
        <v>6334923</v>
      </c>
      <c r="E31" s="26"/>
      <c r="F31" s="26">
        <f>9200+5658</f>
        <v>14858</v>
      </c>
      <c r="G31" s="26"/>
      <c r="H31" s="26">
        <v>14113</v>
      </c>
      <c r="I31" s="26"/>
      <c r="J31" s="26">
        <f>9200+5658</f>
        <v>14858</v>
      </c>
      <c r="K31" s="337"/>
    </row>
    <row r="32" spans="1:15">
      <c r="A32" s="282" t="s">
        <v>18</v>
      </c>
      <c r="B32" s="283">
        <v>16</v>
      </c>
      <c r="D32" s="26">
        <v>45356</v>
      </c>
      <c r="E32" s="26"/>
      <c r="F32" s="26">
        <v>45356</v>
      </c>
      <c r="G32" s="26"/>
      <c r="H32" s="26">
        <v>0</v>
      </c>
      <c r="I32" s="148"/>
      <c r="J32" s="26">
        <v>0</v>
      </c>
    </row>
    <row r="33" spans="1:10">
      <c r="A33" s="282" t="s">
        <v>19</v>
      </c>
      <c r="D33" s="26">
        <v>47679</v>
      </c>
      <c r="E33" s="26"/>
      <c r="F33" s="26">
        <v>1148</v>
      </c>
      <c r="G33" s="26"/>
      <c r="H33" s="26">
        <v>1583</v>
      </c>
      <c r="I33" s="26"/>
      <c r="J33" s="26">
        <v>1148</v>
      </c>
    </row>
    <row r="34" spans="1:10">
      <c r="A34" s="282" t="s">
        <v>168</v>
      </c>
      <c r="D34" s="26">
        <v>136570</v>
      </c>
      <c r="E34" s="26"/>
      <c r="F34" s="26">
        <v>0</v>
      </c>
      <c r="G34" s="26"/>
      <c r="H34" s="26">
        <v>0</v>
      </c>
      <c r="I34" s="26"/>
      <c r="J34" s="26">
        <v>0</v>
      </c>
    </row>
    <row r="35" spans="1:10">
      <c r="A35" s="282" t="s">
        <v>169</v>
      </c>
      <c r="D35" s="26">
        <v>30000</v>
      </c>
      <c r="E35" s="26"/>
      <c r="F35" s="26">
        <v>0</v>
      </c>
      <c r="G35" s="26"/>
      <c r="H35" s="26">
        <v>0</v>
      </c>
      <c r="I35" s="26"/>
      <c r="J35" s="26">
        <v>0</v>
      </c>
    </row>
    <row r="36" spans="1:10">
      <c r="A36" s="282" t="s">
        <v>20</v>
      </c>
      <c r="B36" s="283">
        <v>5</v>
      </c>
      <c r="D36" s="26">
        <v>195651</v>
      </c>
      <c r="E36" s="26"/>
      <c r="F36" s="26">
        <v>759</v>
      </c>
      <c r="G36" s="26"/>
      <c r="H36" s="26">
        <v>757</v>
      </c>
      <c r="I36" s="26"/>
      <c r="J36" s="26">
        <v>759</v>
      </c>
    </row>
    <row r="37" spans="1:10" s="325" customFormat="1" ht="22.2">
      <c r="A37" s="334" t="s">
        <v>21</v>
      </c>
      <c r="B37" s="335"/>
      <c r="C37" s="336"/>
      <c r="D37" s="30">
        <f>SUM(D24:D36)</f>
        <v>19395498</v>
      </c>
      <c r="E37" s="31"/>
      <c r="F37" s="30">
        <f>SUM(F24:F36)</f>
        <v>2331538</v>
      </c>
      <c r="G37" s="31"/>
      <c r="H37" s="30">
        <f>SUM(H24:H36)</f>
        <v>3897387</v>
      </c>
      <c r="I37" s="31"/>
      <c r="J37" s="30">
        <f>SUM(J24:J36)</f>
        <v>2666983</v>
      </c>
    </row>
    <row r="38" spans="1:10" s="325" customFormat="1" ht="22.2">
      <c r="A38" s="334"/>
      <c r="B38" s="335"/>
      <c r="C38" s="336"/>
      <c r="D38" s="32"/>
      <c r="E38" s="32"/>
      <c r="F38" s="32"/>
      <c r="G38" s="32"/>
      <c r="H38" s="32"/>
      <c r="I38" s="32"/>
      <c r="J38" s="32"/>
    </row>
    <row r="39" spans="1:10" ht="22.8" thickBot="1">
      <c r="A39" s="325" t="s">
        <v>22</v>
      </c>
      <c r="B39" s="335"/>
      <c r="C39" s="336"/>
      <c r="D39" s="33">
        <f>D37+D21</f>
        <v>24273109</v>
      </c>
      <c r="E39" s="32"/>
      <c r="F39" s="33">
        <f>F37+F21</f>
        <v>3291405</v>
      </c>
      <c r="G39" s="32"/>
      <c r="H39" s="33">
        <f>H37+H21</f>
        <v>5152195</v>
      </c>
      <c r="I39" s="32"/>
      <c r="J39" s="33">
        <f>J37+J21</f>
        <v>3623249</v>
      </c>
    </row>
    <row r="40" spans="1:10" ht="22.8" thickTop="1">
      <c r="A40" s="325"/>
      <c r="B40" s="335"/>
      <c r="C40" s="336"/>
      <c r="D40" s="27"/>
      <c r="E40" s="27"/>
      <c r="F40" s="27"/>
      <c r="G40" s="27"/>
      <c r="H40" s="27"/>
      <c r="I40" s="27"/>
      <c r="J40" s="27"/>
    </row>
    <row r="41" spans="1:10" ht="22.2" hidden="1">
      <c r="A41" s="325"/>
      <c r="B41" s="335"/>
      <c r="C41" s="336"/>
      <c r="D41" s="27"/>
      <c r="E41" s="27"/>
      <c r="F41" s="27"/>
      <c r="G41" s="27"/>
      <c r="H41" s="27"/>
      <c r="I41" s="27"/>
      <c r="J41" s="27"/>
    </row>
    <row r="42" spans="1:10" ht="22.2" hidden="1">
      <c r="A42" s="325"/>
      <c r="B42" s="335"/>
      <c r="C42" s="336"/>
      <c r="D42" s="27"/>
      <c r="E42" s="27"/>
      <c r="F42" s="27"/>
      <c r="G42" s="27"/>
      <c r="H42" s="27"/>
      <c r="I42" s="27"/>
      <c r="J42" s="27"/>
    </row>
    <row r="43" spans="1:10" ht="22.2" hidden="1">
      <c r="A43" s="325"/>
      <c r="B43" s="335"/>
      <c r="C43" s="336"/>
      <c r="D43" s="27"/>
      <c r="E43" s="27"/>
      <c r="F43" s="27"/>
      <c r="G43" s="27"/>
      <c r="H43" s="27"/>
      <c r="I43" s="27"/>
      <c r="J43" s="27"/>
    </row>
    <row r="44" spans="1:10" ht="22.2" hidden="1">
      <c r="A44" s="325"/>
      <c r="B44" s="335"/>
      <c r="C44" s="336"/>
      <c r="D44" s="27"/>
      <c r="E44" s="27"/>
      <c r="F44" s="27"/>
      <c r="G44" s="27"/>
      <c r="H44" s="27"/>
      <c r="I44" s="27"/>
      <c r="J44" s="27"/>
    </row>
    <row r="45" spans="1:10" hidden="1">
      <c r="A45" s="351" t="s">
        <v>23</v>
      </c>
      <c r="B45" s="351"/>
      <c r="D45" s="27"/>
      <c r="E45" s="337"/>
      <c r="F45" s="27"/>
      <c r="G45" s="337"/>
      <c r="H45" s="27"/>
      <c r="I45" s="337"/>
      <c r="J45" s="27"/>
    </row>
    <row r="46" spans="1:10" s="323" customFormat="1" ht="23.4">
      <c r="A46" s="324" t="s">
        <v>0</v>
      </c>
    </row>
    <row r="47" spans="1:10" s="323" customFormat="1" ht="23.4">
      <c r="A47" s="324" t="s">
        <v>1</v>
      </c>
      <c r="B47" s="324"/>
      <c r="C47" s="324"/>
      <c r="D47" s="324"/>
      <c r="E47" s="324"/>
      <c r="F47" s="324"/>
      <c r="G47" s="324"/>
      <c r="H47" s="324"/>
      <c r="I47" s="324"/>
      <c r="J47" s="324"/>
    </row>
    <row r="48" spans="1:10" ht="22.2">
      <c r="A48" s="350" t="s">
        <v>23</v>
      </c>
      <c r="B48" s="350"/>
      <c r="C48" s="350"/>
      <c r="D48" s="350"/>
      <c r="E48" s="350"/>
      <c r="F48" s="350"/>
      <c r="G48" s="350"/>
      <c r="H48" s="350"/>
      <c r="I48" s="350"/>
      <c r="J48" s="350"/>
    </row>
    <row r="49" spans="1:10" ht="22.2">
      <c r="A49" s="325"/>
      <c r="B49" s="302"/>
      <c r="D49" s="347" t="s">
        <v>2</v>
      </c>
      <c r="E49" s="347"/>
      <c r="F49" s="347"/>
      <c r="H49" s="347" t="s">
        <v>3</v>
      </c>
      <c r="I49" s="347"/>
      <c r="J49" s="347"/>
    </row>
    <row r="50" spans="1:10" ht="22.2">
      <c r="A50" s="325"/>
      <c r="D50" s="348" t="s">
        <v>4</v>
      </c>
      <c r="E50" s="348"/>
      <c r="F50" s="348"/>
      <c r="H50" s="348" t="s">
        <v>4</v>
      </c>
      <c r="I50" s="348"/>
      <c r="J50" s="348"/>
    </row>
    <row r="51" spans="1:10" ht="22.2">
      <c r="A51" s="327" t="s">
        <v>24</v>
      </c>
      <c r="B51" s="283" t="s">
        <v>6</v>
      </c>
      <c r="D51" s="284">
        <v>2566</v>
      </c>
      <c r="E51" s="284"/>
      <c r="F51" s="284">
        <v>2565</v>
      </c>
      <c r="H51" s="284">
        <v>2566</v>
      </c>
      <c r="I51" s="284"/>
      <c r="J51" s="284">
        <v>2565</v>
      </c>
    </row>
    <row r="52" spans="1:10" ht="22.2">
      <c r="A52" s="327"/>
      <c r="D52" s="346" t="s">
        <v>7</v>
      </c>
      <c r="E52" s="346"/>
      <c r="F52" s="346"/>
      <c r="G52" s="346"/>
      <c r="H52" s="346"/>
      <c r="I52" s="346"/>
      <c r="J52" s="346"/>
    </row>
    <row r="53" spans="1:10" ht="22.2">
      <c r="A53" s="328" t="s">
        <v>25</v>
      </c>
      <c r="D53" s="329"/>
      <c r="E53" s="329"/>
      <c r="F53" s="329"/>
      <c r="G53" s="329"/>
      <c r="H53" s="329"/>
      <c r="I53" s="329"/>
      <c r="J53" s="329"/>
    </row>
    <row r="54" spans="1:10">
      <c r="A54" s="302" t="s">
        <v>170</v>
      </c>
      <c r="B54" s="283">
        <v>17</v>
      </c>
      <c r="D54" s="26">
        <v>53025</v>
      </c>
      <c r="E54" s="338"/>
      <c r="F54" s="26">
        <v>0</v>
      </c>
      <c r="G54" s="338"/>
      <c r="H54" s="26">
        <v>0</v>
      </c>
      <c r="I54" s="338"/>
      <c r="J54" s="26">
        <v>0</v>
      </c>
    </row>
    <row r="55" spans="1:10">
      <c r="A55" s="302" t="s">
        <v>171</v>
      </c>
      <c r="B55" s="283">
        <v>5</v>
      </c>
      <c r="D55" s="26">
        <f>1260832+30420</f>
        <v>1291252</v>
      </c>
      <c r="E55" s="338"/>
      <c r="F55" s="26">
        <v>0</v>
      </c>
      <c r="G55" s="338"/>
      <c r="H55" s="26">
        <v>0</v>
      </c>
      <c r="I55" s="338"/>
      <c r="J55" s="26">
        <v>0</v>
      </c>
    </row>
    <row r="56" spans="1:10">
      <c r="A56" s="302" t="s">
        <v>172</v>
      </c>
      <c r="B56" s="283">
        <v>17</v>
      </c>
      <c r="D56" s="26">
        <v>1089006</v>
      </c>
      <c r="E56" s="338"/>
      <c r="F56" s="26">
        <v>0</v>
      </c>
      <c r="G56" s="338"/>
      <c r="H56" s="26">
        <v>58040</v>
      </c>
      <c r="I56" s="338"/>
      <c r="J56" s="26">
        <v>0</v>
      </c>
    </row>
    <row r="57" spans="1:10">
      <c r="A57" s="282" t="s">
        <v>173</v>
      </c>
      <c r="B57" s="283">
        <v>17</v>
      </c>
      <c r="D57" s="26">
        <v>80000</v>
      </c>
      <c r="E57" s="35"/>
      <c r="F57" s="26">
        <v>0</v>
      </c>
      <c r="G57" s="35"/>
      <c r="H57" s="35">
        <v>0</v>
      </c>
      <c r="I57" s="35"/>
      <c r="J57" s="35">
        <v>0</v>
      </c>
    </row>
    <row r="58" spans="1:10">
      <c r="A58" s="282" t="s">
        <v>27</v>
      </c>
      <c r="B58" s="283">
        <v>17</v>
      </c>
      <c r="D58" s="26">
        <v>1731279</v>
      </c>
      <c r="E58" s="35"/>
      <c r="F58" s="26">
        <v>300000</v>
      </c>
      <c r="G58" s="35"/>
      <c r="H58" s="35">
        <v>0</v>
      </c>
      <c r="I58" s="35"/>
      <c r="J58" s="35">
        <v>300000</v>
      </c>
    </row>
    <row r="59" spans="1:10">
      <c r="A59" s="339" t="s">
        <v>28</v>
      </c>
      <c r="B59" s="302"/>
      <c r="C59" s="340"/>
      <c r="D59" s="35">
        <v>15565</v>
      </c>
      <c r="E59" s="22"/>
      <c r="F59" s="35">
        <v>2941</v>
      </c>
      <c r="G59" s="148"/>
      <c r="H59" s="35">
        <v>2839</v>
      </c>
      <c r="I59" s="148"/>
      <c r="J59" s="35">
        <v>2941</v>
      </c>
    </row>
    <row r="60" spans="1:10">
      <c r="A60" s="282" t="s">
        <v>26</v>
      </c>
      <c r="B60" s="283">
        <v>17</v>
      </c>
      <c r="D60" s="26">
        <v>0</v>
      </c>
      <c r="E60" s="35"/>
      <c r="F60" s="26">
        <v>0</v>
      </c>
      <c r="G60" s="35"/>
      <c r="H60" s="35">
        <v>0</v>
      </c>
      <c r="I60" s="35"/>
      <c r="J60" s="35">
        <v>0</v>
      </c>
    </row>
    <row r="61" spans="1:10">
      <c r="A61" s="282" t="s">
        <v>270</v>
      </c>
      <c r="B61" s="283">
        <v>17</v>
      </c>
      <c r="D61" s="35">
        <v>800000</v>
      </c>
      <c r="E61" s="35"/>
      <c r="F61" s="26">
        <v>0</v>
      </c>
      <c r="G61" s="35"/>
      <c r="H61" s="35">
        <v>450000</v>
      </c>
      <c r="I61" s="35"/>
      <c r="J61" s="35">
        <v>0</v>
      </c>
    </row>
    <row r="62" spans="1:10">
      <c r="A62" s="282" t="s">
        <v>275</v>
      </c>
      <c r="B62" s="283" t="s">
        <v>262</v>
      </c>
      <c r="D62" s="26">
        <v>0</v>
      </c>
      <c r="E62" s="35"/>
      <c r="F62" s="35">
        <v>0</v>
      </c>
      <c r="G62" s="35"/>
      <c r="H62" s="35">
        <v>244277</v>
      </c>
      <c r="I62" s="35"/>
      <c r="J62" s="35">
        <v>21105</v>
      </c>
    </row>
    <row r="63" spans="1:10">
      <c r="A63" s="302" t="s">
        <v>174</v>
      </c>
      <c r="D63" s="35">
        <v>29486</v>
      </c>
      <c r="E63" s="35"/>
      <c r="F63" s="35">
        <v>0</v>
      </c>
      <c r="G63" s="35"/>
      <c r="H63" s="26">
        <v>0</v>
      </c>
      <c r="I63" s="35"/>
      <c r="J63" s="35">
        <v>0</v>
      </c>
    </row>
    <row r="64" spans="1:10">
      <c r="A64" s="302" t="s">
        <v>175</v>
      </c>
      <c r="D64" s="35">
        <v>56102</v>
      </c>
      <c r="E64" s="35"/>
      <c r="F64" s="35">
        <v>0</v>
      </c>
      <c r="G64" s="35"/>
      <c r="H64" s="26">
        <v>0</v>
      </c>
      <c r="I64" s="35"/>
      <c r="J64" s="35">
        <v>0</v>
      </c>
    </row>
    <row r="65" spans="1:12">
      <c r="A65" s="302" t="s">
        <v>176</v>
      </c>
      <c r="B65" s="283">
        <v>17</v>
      </c>
      <c r="D65" s="35">
        <v>1014272</v>
      </c>
      <c r="E65" s="35"/>
      <c r="F65" s="35">
        <v>0</v>
      </c>
      <c r="G65" s="35"/>
      <c r="H65" s="26">
        <v>0</v>
      </c>
      <c r="I65" s="35"/>
      <c r="J65" s="35">
        <v>0</v>
      </c>
    </row>
    <row r="66" spans="1:12">
      <c r="A66" s="302" t="s">
        <v>177</v>
      </c>
      <c r="B66" s="283">
        <v>5</v>
      </c>
      <c r="D66" s="35">
        <v>527</v>
      </c>
      <c r="E66" s="35"/>
      <c r="F66" s="35">
        <v>0</v>
      </c>
      <c r="G66" s="35"/>
      <c r="H66" s="26">
        <v>0</v>
      </c>
      <c r="I66" s="35"/>
      <c r="J66" s="35">
        <v>0</v>
      </c>
    </row>
    <row r="67" spans="1:12">
      <c r="A67" s="282" t="s">
        <v>29</v>
      </c>
      <c r="B67" s="283">
        <v>18</v>
      </c>
      <c r="D67" s="35">
        <f>1354992-D65-D66</f>
        <v>340193</v>
      </c>
      <c r="E67" s="35"/>
      <c r="F67" s="35">
        <v>21607</v>
      </c>
      <c r="G67" s="35"/>
      <c r="H67" s="35">
        <v>16798</v>
      </c>
      <c r="I67" s="35"/>
      <c r="J67" s="35">
        <v>19512</v>
      </c>
      <c r="L67" s="337"/>
    </row>
    <row r="68" spans="1:12" s="325" customFormat="1" ht="22.2">
      <c r="A68" s="334" t="s">
        <v>30</v>
      </c>
      <c r="B68" s="328"/>
      <c r="C68" s="336"/>
      <c r="D68" s="37">
        <f>SUM(D54:D67)</f>
        <v>6500707</v>
      </c>
      <c r="E68" s="38"/>
      <c r="F68" s="37">
        <f>SUM(F54:F67)</f>
        <v>324548</v>
      </c>
      <c r="G68" s="38"/>
      <c r="H68" s="37">
        <f>SUM(H54:H67)</f>
        <v>771954</v>
      </c>
      <c r="I68" s="38"/>
      <c r="J68" s="37">
        <f>SUM(J54:J67)</f>
        <v>343558</v>
      </c>
      <c r="K68" s="341"/>
    </row>
    <row r="69" spans="1:12">
      <c r="D69" s="338"/>
      <c r="E69" s="338"/>
      <c r="F69" s="338"/>
      <c r="G69" s="338"/>
      <c r="H69" s="338"/>
      <c r="I69" s="338"/>
      <c r="J69" s="338"/>
    </row>
    <row r="70" spans="1:12" ht="22.2">
      <c r="A70" s="328" t="s">
        <v>31</v>
      </c>
      <c r="D70" s="338"/>
      <c r="E70" s="338"/>
      <c r="F70" s="338"/>
      <c r="G70" s="338"/>
      <c r="H70" s="338"/>
      <c r="I70" s="338"/>
      <c r="J70" s="338"/>
    </row>
    <row r="71" spans="1:12">
      <c r="A71" s="302" t="s">
        <v>178</v>
      </c>
      <c r="D71" s="338">
        <v>61084</v>
      </c>
      <c r="E71" s="338"/>
      <c r="F71" s="26">
        <v>0</v>
      </c>
      <c r="G71" s="338"/>
      <c r="H71" s="194">
        <v>0</v>
      </c>
      <c r="I71" s="338"/>
      <c r="J71" s="26">
        <v>0</v>
      </c>
    </row>
    <row r="72" spans="1:12">
      <c r="A72" s="302" t="s">
        <v>179</v>
      </c>
      <c r="B72" s="283">
        <v>17</v>
      </c>
      <c r="D72" s="338">
        <v>4677594</v>
      </c>
      <c r="E72" s="338"/>
      <c r="F72" s="26">
        <v>0</v>
      </c>
      <c r="G72" s="338"/>
      <c r="H72" s="338">
        <v>233962</v>
      </c>
      <c r="I72" s="338"/>
      <c r="J72" s="26">
        <v>0</v>
      </c>
    </row>
    <row r="73" spans="1:12">
      <c r="A73" s="282" t="s">
        <v>32</v>
      </c>
      <c r="B73" s="283">
        <v>17</v>
      </c>
      <c r="D73" s="35">
        <v>3796407</v>
      </c>
      <c r="E73" s="35"/>
      <c r="F73" s="35">
        <v>366800</v>
      </c>
      <c r="G73" s="35"/>
      <c r="H73" s="35">
        <v>366800</v>
      </c>
      <c r="I73" s="35"/>
      <c r="J73" s="35">
        <v>366800</v>
      </c>
    </row>
    <row r="74" spans="1:12">
      <c r="A74" s="339" t="s">
        <v>33</v>
      </c>
      <c r="B74" s="283">
        <v>17</v>
      </c>
      <c r="C74" s="340"/>
      <c r="D74" s="22">
        <v>1383444</v>
      </c>
      <c r="E74" s="22"/>
      <c r="F74" s="22">
        <v>2872</v>
      </c>
      <c r="G74" s="22"/>
      <c r="H74" s="22">
        <v>3953</v>
      </c>
      <c r="I74" s="22"/>
      <c r="J74" s="22">
        <v>2872</v>
      </c>
    </row>
    <row r="75" spans="1:12">
      <c r="A75" s="339" t="s">
        <v>34</v>
      </c>
      <c r="B75" s="283">
        <v>19</v>
      </c>
      <c r="C75" s="340"/>
      <c r="D75" s="22">
        <v>99148</v>
      </c>
      <c r="E75" s="22"/>
      <c r="F75" s="22">
        <v>26835</v>
      </c>
      <c r="G75" s="22"/>
      <c r="H75" s="22">
        <v>28743</v>
      </c>
      <c r="I75" s="22"/>
      <c r="J75" s="22">
        <v>26835</v>
      </c>
    </row>
    <row r="76" spans="1:12">
      <c r="A76" s="282" t="s">
        <v>180</v>
      </c>
      <c r="B76" s="283" t="s">
        <v>263</v>
      </c>
      <c r="D76" s="342">
        <v>524459</v>
      </c>
      <c r="E76" s="338"/>
      <c r="F76" s="22">
        <v>0</v>
      </c>
      <c r="G76" s="338"/>
      <c r="H76" s="120">
        <v>0</v>
      </c>
      <c r="I76" s="338"/>
      <c r="J76" s="27">
        <v>0</v>
      </c>
      <c r="K76" s="193"/>
    </row>
    <row r="77" spans="1:12" s="325" customFormat="1" ht="22.2">
      <c r="A77" s="334" t="s">
        <v>35</v>
      </c>
      <c r="B77" s="335"/>
      <c r="C77" s="336"/>
      <c r="D77" s="37">
        <f>SUM(D71:D76)</f>
        <v>10542136</v>
      </c>
      <c r="E77" s="38"/>
      <c r="F77" s="37">
        <f>SUM(F71:F76)</f>
        <v>396507</v>
      </c>
      <c r="G77" s="38"/>
      <c r="H77" s="37">
        <f>SUM(H71:H76)</f>
        <v>633458</v>
      </c>
      <c r="I77" s="38"/>
      <c r="J77" s="37">
        <f>SUM(J71:J76)</f>
        <v>396507</v>
      </c>
      <c r="L77" s="341"/>
    </row>
    <row r="78" spans="1:12" s="325" customFormat="1" ht="22.2">
      <c r="A78" s="334"/>
      <c r="B78" s="335"/>
      <c r="C78" s="336"/>
      <c r="D78" s="38"/>
      <c r="E78" s="38"/>
      <c r="F78" s="38"/>
      <c r="G78" s="38"/>
      <c r="H78" s="38"/>
      <c r="I78" s="38"/>
      <c r="J78" s="38"/>
    </row>
    <row r="79" spans="1:12" s="325" customFormat="1" ht="22.2">
      <c r="A79" s="334" t="s">
        <v>36</v>
      </c>
      <c r="B79" s="335"/>
      <c r="C79" s="336"/>
      <c r="D79" s="40">
        <f>D77+D68</f>
        <v>17042843</v>
      </c>
      <c r="E79" s="38"/>
      <c r="F79" s="40">
        <f>F77+F68</f>
        <v>721055</v>
      </c>
      <c r="G79" s="38"/>
      <c r="H79" s="40">
        <f>H77+H68</f>
        <v>1405412</v>
      </c>
      <c r="I79" s="38"/>
      <c r="J79" s="40">
        <f>J77+J68</f>
        <v>740065</v>
      </c>
    </row>
    <row r="80" spans="1:12">
      <c r="A80" s="343"/>
      <c r="B80" s="41"/>
      <c r="D80" s="337"/>
      <c r="E80" s="337"/>
      <c r="F80" s="337"/>
      <c r="G80" s="337"/>
      <c r="H80" s="337"/>
      <c r="I80" s="337"/>
      <c r="J80" s="337"/>
    </row>
    <row r="81" spans="1:11" s="323" customFormat="1" ht="23.4">
      <c r="A81" s="324" t="s">
        <v>0</v>
      </c>
    </row>
    <row r="82" spans="1:11" s="323" customFormat="1" ht="23.4">
      <c r="A82" s="324" t="s">
        <v>1</v>
      </c>
      <c r="B82" s="324"/>
      <c r="C82" s="324"/>
      <c r="D82" s="324"/>
      <c r="E82" s="324"/>
      <c r="F82" s="324"/>
      <c r="G82" s="324"/>
      <c r="H82" s="324"/>
      <c r="I82" s="324"/>
      <c r="J82" s="324"/>
    </row>
    <row r="83" spans="1:11" ht="22.2">
      <c r="A83" s="350" t="s">
        <v>23</v>
      </c>
      <c r="B83" s="350"/>
      <c r="C83" s="350"/>
      <c r="D83" s="350"/>
      <c r="E83" s="350"/>
      <c r="F83" s="350"/>
      <c r="G83" s="350"/>
      <c r="H83" s="350"/>
      <c r="I83" s="350"/>
      <c r="J83" s="350"/>
    </row>
    <row r="84" spans="1:11" ht="22.2">
      <c r="A84" s="325"/>
      <c r="B84" s="302"/>
      <c r="D84" s="347" t="s">
        <v>2</v>
      </c>
      <c r="E84" s="347"/>
      <c r="F84" s="347"/>
      <c r="H84" s="347" t="s">
        <v>3</v>
      </c>
      <c r="I84" s="347"/>
      <c r="J84" s="347"/>
    </row>
    <row r="85" spans="1:11" ht="22.2">
      <c r="A85" s="325"/>
      <c r="D85" s="348" t="s">
        <v>4</v>
      </c>
      <c r="E85" s="348"/>
      <c r="F85" s="348"/>
      <c r="H85" s="348" t="s">
        <v>4</v>
      </c>
      <c r="I85" s="348"/>
      <c r="J85" s="348"/>
    </row>
    <row r="86" spans="1:11" ht="22.2">
      <c r="A86" s="325"/>
      <c r="B86" s="283" t="s">
        <v>6</v>
      </c>
      <c r="D86" s="284">
        <v>2566</v>
      </c>
      <c r="E86" s="284"/>
      <c r="F86" s="284">
        <v>2565</v>
      </c>
      <c r="H86" s="284">
        <v>2566</v>
      </c>
      <c r="I86" s="284"/>
      <c r="J86" s="284">
        <v>2565</v>
      </c>
    </row>
    <row r="87" spans="1:11" ht="22.2">
      <c r="A87" s="327"/>
      <c r="D87" s="346" t="s">
        <v>7</v>
      </c>
      <c r="E87" s="346"/>
      <c r="F87" s="346"/>
      <c r="G87" s="346"/>
      <c r="H87" s="346"/>
      <c r="I87" s="346"/>
      <c r="J87" s="346"/>
    </row>
    <row r="88" spans="1:11" ht="22.2">
      <c r="A88" s="328" t="s">
        <v>37</v>
      </c>
      <c r="B88" s="195"/>
      <c r="D88" s="329"/>
      <c r="E88" s="329"/>
      <c r="F88" s="329"/>
      <c r="G88" s="329"/>
      <c r="H88" s="329"/>
      <c r="I88" s="329"/>
      <c r="J88" s="329"/>
    </row>
    <row r="89" spans="1:11">
      <c r="A89" s="344" t="s">
        <v>38</v>
      </c>
      <c r="B89" s="283">
        <v>21</v>
      </c>
      <c r="D89" s="329"/>
      <c r="E89" s="329"/>
      <c r="F89" s="329"/>
      <c r="G89" s="329"/>
      <c r="H89" s="329"/>
      <c r="I89" s="329"/>
      <c r="J89" s="329"/>
    </row>
    <row r="90" spans="1:11">
      <c r="A90" s="345" t="s">
        <v>39</v>
      </c>
      <c r="D90" s="329"/>
      <c r="E90" s="329"/>
      <c r="F90" s="329"/>
      <c r="G90" s="329"/>
      <c r="H90" s="329"/>
      <c r="I90" s="329"/>
      <c r="J90" s="329"/>
    </row>
    <row r="91" spans="1:11" ht="22.2" thickBot="1">
      <c r="A91" s="345" t="s">
        <v>181</v>
      </c>
      <c r="D91" s="42">
        <v>3458554</v>
      </c>
      <c r="E91" s="329"/>
      <c r="F91" s="329"/>
      <c r="G91" s="329"/>
      <c r="H91" s="42">
        <v>3458554</v>
      </c>
      <c r="I91" s="329"/>
      <c r="J91" s="329"/>
    </row>
    <row r="92" spans="1:11" ht="22.8" thickTop="1" thickBot="1">
      <c r="A92" s="345" t="s">
        <v>40</v>
      </c>
      <c r="D92" s="27"/>
      <c r="E92" s="329"/>
      <c r="F92" s="42">
        <v>1729277</v>
      </c>
      <c r="G92" s="329"/>
      <c r="H92" s="27"/>
      <c r="I92" s="329"/>
      <c r="J92" s="42">
        <v>1729277</v>
      </c>
    </row>
    <row r="93" spans="1:11" ht="22.2" thickTop="1">
      <c r="A93" s="345" t="s">
        <v>41</v>
      </c>
      <c r="D93" s="27"/>
      <c r="E93" s="26"/>
      <c r="F93" s="27"/>
      <c r="G93" s="27"/>
      <c r="H93" s="27"/>
      <c r="I93" s="27"/>
      <c r="J93" s="27"/>
    </row>
    <row r="94" spans="1:11">
      <c r="A94" s="345" t="s">
        <v>182</v>
      </c>
      <c r="D94" s="27">
        <v>2503255</v>
      </c>
      <c r="E94" s="26"/>
      <c r="F94" s="27">
        <v>0</v>
      </c>
      <c r="G94" s="27"/>
      <c r="H94" s="27">
        <v>2503255</v>
      </c>
      <c r="I94" s="27"/>
      <c r="J94" s="27">
        <v>0</v>
      </c>
      <c r="K94" s="337"/>
    </row>
    <row r="95" spans="1:11">
      <c r="A95" s="345" t="s">
        <v>40</v>
      </c>
      <c r="D95" s="27">
        <v>0</v>
      </c>
      <c r="E95" s="26"/>
      <c r="F95" s="27">
        <v>1729277</v>
      </c>
      <c r="G95" s="27"/>
      <c r="H95" s="27">
        <v>0</v>
      </c>
      <c r="I95" s="27"/>
      <c r="J95" s="27">
        <v>1729277</v>
      </c>
    </row>
    <row r="96" spans="1:11">
      <c r="A96" s="302" t="s">
        <v>42</v>
      </c>
      <c r="B96" s="283">
        <v>21</v>
      </c>
      <c r="D96" s="27">
        <v>207161</v>
      </c>
      <c r="E96" s="27"/>
      <c r="F96" s="27">
        <v>208455</v>
      </c>
      <c r="G96" s="27"/>
      <c r="H96" s="27">
        <v>207161</v>
      </c>
      <c r="I96" s="27"/>
      <c r="J96" s="27">
        <v>208455</v>
      </c>
    </row>
    <row r="97" spans="1:12">
      <c r="A97" s="302" t="s">
        <v>43</v>
      </c>
      <c r="D97" s="329"/>
      <c r="E97" s="329"/>
      <c r="F97" s="329"/>
      <c r="G97" s="329"/>
      <c r="H97" s="329"/>
      <c r="I97" s="329"/>
      <c r="J97" s="329"/>
    </row>
    <row r="98" spans="1:12">
      <c r="A98" s="345" t="s">
        <v>44</v>
      </c>
      <c r="D98" s="329"/>
      <c r="E98" s="329"/>
      <c r="F98" s="329"/>
      <c r="G98" s="329"/>
      <c r="H98" s="329"/>
      <c r="I98" s="329"/>
      <c r="J98" s="329"/>
    </row>
    <row r="99" spans="1:12">
      <c r="A99" s="343" t="s">
        <v>45</v>
      </c>
      <c r="B99" s="283">
        <v>22</v>
      </c>
      <c r="D99" s="27">
        <v>82900</v>
      </c>
      <c r="E99" s="27"/>
      <c r="F99" s="27">
        <v>82000</v>
      </c>
      <c r="G99" s="27"/>
      <c r="H99" s="27">
        <v>82900</v>
      </c>
      <c r="I99" s="27"/>
      <c r="J99" s="27">
        <v>82000</v>
      </c>
    </row>
    <row r="100" spans="1:12">
      <c r="A100" s="345" t="s">
        <v>46</v>
      </c>
      <c r="D100" s="27">
        <v>1453834</v>
      </c>
      <c r="E100" s="27"/>
      <c r="F100" s="27">
        <v>838486</v>
      </c>
      <c r="G100" s="27"/>
      <c r="H100" s="27">
        <v>818440</v>
      </c>
      <c r="I100" s="27"/>
      <c r="J100" s="27">
        <v>870593</v>
      </c>
      <c r="K100" s="337"/>
    </row>
    <row r="101" spans="1:12">
      <c r="A101" s="302" t="s">
        <v>47</v>
      </c>
      <c r="D101" s="39">
        <v>146789</v>
      </c>
      <c r="E101" s="27"/>
      <c r="F101" s="39">
        <v>-287868</v>
      </c>
      <c r="G101" s="27"/>
      <c r="H101" s="39">
        <v>135027</v>
      </c>
      <c r="I101" s="27"/>
      <c r="J101" s="39">
        <v>-7141</v>
      </c>
    </row>
    <row r="102" spans="1:12" ht="22.2">
      <c r="A102" s="325" t="s">
        <v>183</v>
      </c>
      <c r="D102" s="192">
        <f>SUM(D94:D101)</f>
        <v>4393939</v>
      </c>
      <c r="E102" s="32"/>
      <c r="F102" s="192">
        <f>SUM(F94:F101)</f>
        <v>2570350</v>
      </c>
      <c r="G102" s="32"/>
      <c r="H102" s="192">
        <f>SUM(H94:H101)</f>
        <v>3746783</v>
      </c>
      <c r="I102" s="32"/>
      <c r="J102" s="192">
        <f>SUM(J94:J101)</f>
        <v>2883184</v>
      </c>
    </row>
    <row r="103" spans="1:12">
      <c r="A103" s="302" t="s">
        <v>184</v>
      </c>
      <c r="D103" s="39">
        <v>2836327</v>
      </c>
      <c r="E103" s="27"/>
      <c r="F103" s="39">
        <v>0</v>
      </c>
      <c r="G103" s="27"/>
      <c r="H103" s="39">
        <v>0</v>
      </c>
      <c r="I103" s="27"/>
      <c r="J103" s="39">
        <v>0</v>
      </c>
    </row>
    <row r="104" spans="1:12" ht="22.2">
      <c r="A104" s="334" t="s">
        <v>48</v>
      </c>
      <c r="D104" s="30">
        <f>SUM(D102:D103)</f>
        <v>7230266</v>
      </c>
      <c r="E104" s="31"/>
      <c r="F104" s="30">
        <f>SUM(F102:F103)</f>
        <v>2570350</v>
      </c>
      <c r="G104" s="31"/>
      <c r="H104" s="30">
        <f>SUM(H102:H103)</f>
        <v>3746783</v>
      </c>
      <c r="I104" s="31"/>
      <c r="J104" s="30">
        <f>SUM(J102:J103)</f>
        <v>2883184</v>
      </c>
      <c r="K104" s="337"/>
      <c r="L104" s="337"/>
    </row>
    <row r="105" spans="1:12" ht="22.2">
      <c r="A105" s="334"/>
      <c r="D105" s="32"/>
      <c r="E105" s="32"/>
      <c r="F105" s="32"/>
      <c r="G105" s="32"/>
      <c r="H105" s="32"/>
      <c r="I105" s="32"/>
      <c r="J105" s="32"/>
    </row>
    <row r="106" spans="1:12" ht="22.8" thickBot="1">
      <c r="A106" s="325" t="s">
        <v>49</v>
      </c>
      <c r="B106" s="335"/>
      <c r="C106" s="336"/>
      <c r="D106" s="33">
        <f>D104+D79</f>
        <v>24273109</v>
      </c>
      <c r="E106" s="32"/>
      <c r="F106" s="33">
        <f>F104+F79</f>
        <v>3291405</v>
      </c>
      <c r="G106" s="32"/>
      <c r="H106" s="33">
        <f>H104+H79</f>
        <v>5152195</v>
      </c>
      <c r="I106" s="32"/>
      <c r="J106" s="33">
        <f>J104+J79</f>
        <v>3623249</v>
      </c>
    </row>
    <row r="107" spans="1:12" ht="22.2" thickTop="1">
      <c r="D107" s="337"/>
      <c r="F107" s="337"/>
      <c r="H107" s="337"/>
      <c r="J107" s="337"/>
    </row>
    <row r="110" spans="1:12">
      <c r="B110" s="326"/>
    </row>
    <row r="111" spans="1:12">
      <c r="B111" s="326"/>
    </row>
  </sheetData>
  <mergeCells count="19">
    <mergeCell ref="D87:J87"/>
    <mergeCell ref="A83:J83"/>
    <mergeCell ref="H84:J84"/>
    <mergeCell ref="D84:F84"/>
    <mergeCell ref="A45:B45"/>
    <mergeCell ref="A48:J48"/>
    <mergeCell ref="H49:J49"/>
    <mergeCell ref="D85:F85"/>
    <mergeCell ref="H85:J85"/>
    <mergeCell ref="A3:J3"/>
    <mergeCell ref="D4:F4"/>
    <mergeCell ref="H4:J4"/>
    <mergeCell ref="D5:F5"/>
    <mergeCell ref="H5:J5"/>
    <mergeCell ref="D7:J7"/>
    <mergeCell ref="D49:F49"/>
    <mergeCell ref="D50:F50"/>
    <mergeCell ref="H50:J50"/>
    <mergeCell ref="D52:J52"/>
  </mergeCells>
  <printOptions horizontalCentered="1"/>
  <pageMargins left="0.8" right="0.8" top="0.48" bottom="0.4" header="0.5" footer="0.5"/>
  <pageSetup paperSize="9" scale="70" firstPageNumber="10" fitToHeight="0" orientation="portrait" useFirstPageNumber="1" r:id="rId1"/>
  <headerFooter>
    <oddFooter>&amp;L&amp;"Angsana New,Regular"&amp;15 หมายเหตุประกอบงบการเงินเป็นส่วนหนึ่งของงบการเงินนี้
&amp;C&amp;"Angsana New,Regular"&amp;15&amp;P</oddFooter>
  </headerFooter>
  <rowBreaks count="2" manualBreakCount="2">
    <brk id="40" max="16383" man="1"/>
    <brk id="8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86"/>
  <sheetViews>
    <sheetView showOutlineSymbols="0" view="pageBreakPreview" topLeftCell="A63" zoomScale="70" zoomScaleNormal="100" zoomScaleSheetLayoutView="70" workbookViewId="0">
      <selection activeCell="M71" sqref="M71"/>
    </sheetView>
  </sheetViews>
  <sheetFormatPr defaultColWidth="10.625" defaultRowHeight="33" customHeight="1"/>
  <cols>
    <col min="1" max="1" width="65.875" style="298" customWidth="1"/>
    <col min="2" max="2" width="9.875" style="295" customWidth="1"/>
    <col min="3" max="3" width="1.5" style="295" customWidth="1"/>
    <col min="4" max="4" width="13.5" style="294" customWidth="1"/>
    <col min="5" max="5" width="1.5" style="294" customWidth="1"/>
    <col min="6" max="6" width="13.5" style="294" customWidth="1"/>
    <col min="7" max="7" width="1.5" style="294" customWidth="1"/>
    <col min="8" max="8" width="13.5" style="294" customWidth="1"/>
    <col min="9" max="9" width="1.5" style="294" customWidth="1"/>
    <col min="10" max="10" width="13.5" style="294" customWidth="1"/>
    <col min="11" max="11" width="1.75" style="294" customWidth="1"/>
    <col min="12" max="12" width="11.5" style="294" bestFit="1" customWidth="1"/>
    <col min="13" max="16384" width="10.625" style="294"/>
  </cols>
  <sheetData>
    <row r="1" spans="1:12" s="291" customFormat="1" ht="22.5" customHeight="1">
      <c r="A1" s="289" t="s">
        <v>0</v>
      </c>
      <c r="B1" s="290"/>
      <c r="C1" s="290"/>
      <c r="D1" s="290"/>
      <c r="E1" s="290"/>
      <c r="F1" s="290"/>
      <c r="G1" s="290"/>
      <c r="H1" s="290"/>
      <c r="I1" s="290"/>
      <c r="J1" s="290"/>
    </row>
    <row r="2" spans="1:12" s="291" customFormat="1" ht="22.5" customHeight="1">
      <c r="A2" s="353" t="s">
        <v>50</v>
      </c>
      <c r="B2" s="353"/>
      <c r="C2" s="353"/>
      <c r="D2" s="353"/>
      <c r="E2" s="353"/>
      <c r="F2" s="353"/>
      <c r="G2" s="353"/>
      <c r="H2" s="353"/>
      <c r="I2" s="353"/>
      <c r="J2" s="353"/>
    </row>
    <row r="3" spans="1:12" ht="22.05" customHeight="1">
      <c r="A3" s="292"/>
      <c r="B3" s="293"/>
      <c r="C3" s="293"/>
      <c r="D3" s="293"/>
      <c r="E3" s="293"/>
      <c r="F3" s="293"/>
      <c r="G3" s="293"/>
      <c r="H3" s="293"/>
      <c r="I3" s="293"/>
      <c r="J3" s="293"/>
    </row>
    <row r="4" spans="1:12" ht="22.05" customHeight="1">
      <c r="A4" s="292"/>
      <c r="B4" s="294"/>
      <c r="C4" s="294"/>
      <c r="D4" s="354" t="s">
        <v>2</v>
      </c>
      <c r="E4" s="354"/>
      <c r="F4" s="354"/>
      <c r="G4" s="293"/>
      <c r="H4" s="354" t="s">
        <v>3</v>
      </c>
      <c r="I4" s="354"/>
      <c r="J4" s="354"/>
    </row>
    <row r="5" spans="1:12" ht="22.05" customHeight="1">
      <c r="A5" s="292"/>
      <c r="B5" s="261"/>
      <c r="C5" s="261"/>
      <c r="D5" s="355" t="s">
        <v>51</v>
      </c>
      <c r="E5" s="355"/>
      <c r="F5" s="355"/>
      <c r="G5" s="262"/>
      <c r="H5" s="355" t="s">
        <v>51</v>
      </c>
      <c r="I5" s="355"/>
      <c r="J5" s="355"/>
    </row>
    <row r="6" spans="1:12" ht="22.05" customHeight="1">
      <c r="A6" s="292"/>
      <c r="B6" s="261"/>
      <c r="C6" s="261"/>
      <c r="D6" s="355" t="s">
        <v>4</v>
      </c>
      <c r="E6" s="355"/>
      <c r="F6" s="355"/>
      <c r="G6" s="262"/>
      <c r="H6" s="355" t="s">
        <v>4</v>
      </c>
      <c r="I6" s="355"/>
      <c r="J6" s="355"/>
    </row>
    <row r="7" spans="1:12" ht="22.05" customHeight="1">
      <c r="A7" s="292"/>
      <c r="B7" s="261" t="s">
        <v>6</v>
      </c>
      <c r="C7" s="261"/>
      <c r="D7" s="262">
        <v>2566</v>
      </c>
      <c r="F7" s="262">
        <v>2565</v>
      </c>
      <c r="H7" s="262">
        <v>2566</v>
      </c>
      <c r="I7" s="262"/>
      <c r="J7" s="262">
        <v>2565</v>
      </c>
    </row>
    <row r="8" spans="1:12" ht="22.05" customHeight="1">
      <c r="A8" s="292"/>
      <c r="D8" s="356" t="s">
        <v>7</v>
      </c>
      <c r="E8" s="356"/>
      <c r="F8" s="356"/>
      <c r="G8" s="356"/>
      <c r="H8" s="356"/>
      <c r="I8" s="356"/>
      <c r="J8" s="356"/>
    </row>
    <row r="9" spans="1:12" ht="22.05" customHeight="1">
      <c r="A9" s="296" t="s">
        <v>52</v>
      </c>
      <c r="B9" s="262"/>
      <c r="C9" s="262"/>
      <c r="G9" s="297"/>
      <c r="H9" s="297"/>
      <c r="I9" s="297"/>
      <c r="J9" s="297"/>
    </row>
    <row r="10" spans="1:12" ht="22.05" customHeight="1">
      <c r="A10" s="298" t="s">
        <v>53</v>
      </c>
      <c r="B10" s="261">
        <v>5</v>
      </c>
      <c r="C10" s="262"/>
      <c r="D10" s="149">
        <v>203218</v>
      </c>
      <c r="E10" s="124"/>
      <c r="F10" s="149">
        <v>82646</v>
      </c>
      <c r="G10" s="124"/>
      <c r="H10" s="149">
        <v>213361</v>
      </c>
      <c r="I10" s="124"/>
      <c r="J10" s="149">
        <v>107121</v>
      </c>
    </row>
    <row r="11" spans="1:12" s="301" customFormat="1" ht="22.05" customHeight="1">
      <c r="A11" s="299" t="s">
        <v>185</v>
      </c>
      <c r="B11" s="261"/>
      <c r="C11" s="261"/>
      <c r="D11" s="26">
        <v>566753</v>
      </c>
      <c r="E11" s="168"/>
      <c r="F11" s="149">
        <v>0</v>
      </c>
      <c r="G11" s="168"/>
      <c r="H11" s="149">
        <v>0</v>
      </c>
      <c r="I11" s="168"/>
      <c r="J11" s="149">
        <v>0</v>
      </c>
      <c r="K11" s="124"/>
      <c r="L11" s="300"/>
    </row>
    <row r="12" spans="1:12" s="301" customFormat="1" ht="22.05" customHeight="1">
      <c r="A12" s="299" t="s">
        <v>186</v>
      </c>
      <c r="B12" s="261">
        <v>5</v>
      </c>
      <c r="C12" s="261"/>
      <c r="D12" s="26">
        <v>230096</v>
      </c>
      <c r="E12" s="168"/>
      <c r="F12" s="149">
        <v>0</v>
      </c>
      <c r="G12" s="168"/>
      <c r="H12" s="149">
        <v>0</v>
      </c>
      <c r="I12" s="168"/>
      <c r="J12" s="149">
        <v>0</v>
      </c>
      <c r="K12" s="124"/>
      <c r="L12" s="300"/>
    </row>
    <row r="13" spans="1:12" s="301" customFormat="1" ht="22.05" customHeight="1">
      <c r="A13" s="299" t="s">
        <v>187</v>
      </c>
      <c r="B13" s="261">
        <v>5</v>
      </c>
      <c r="C13" s="261"/>
      <c r="D13" s="26">
        <v>56702</v>
      </c>
      <c r="E13" s="168"/>
      <c r="F13" s="149">
        <v>0</v>
      </c>
      <c r="G13" s="168"/>
      <c r="H13" s="149">
        <v>0</v>
      </c>
      <c r="I13" s="168"/>
      <c r="J13" s="149">
        <v>0</v>
      </c>
      <c r="K13" s="124"/>
      <c r="L13" s="300"/>
    </row>
    <row r="14" spans="1:12" s="301" customFormat="1" ht="22.05" customHeight="1">
      <c r="A14" s="299" t="s">
        <v>188</v>
      </c>
      <c r="B14" s="261"/>
      <c r="C14" s="261"/>
      <c r="D14" s="26">
        <v>70467</v>
      </c>
      <c r="E14" s="168"/>
      <c r="F14" s="149">
        <v>0</v>
      </c>
      <c r="G14" s="168"/>
      <c r="H14" s="149">
        <v>0</v>
      </c>
      <c r="I14" s="168"/>
      <c r="J14" s="149">
        <v>0</v>
      </c>
      <c r="K14" s="124"/>
      <c r="L14" s="300"/>
    </row>
    <row r="15" spans="1:12" ht="22.05" customHeight="1">
      <c r="A15" s="294" t="s">
        <v>54</v>
      </c>
      <c r="B15" s="261">
        <v>25</v>
      </c>
      <c r="C15" s="262"/>
      <c r="D15" s="149">
        <v>0</v>
      </c>
      <c r="E15" s="124"/>
      <c r="F15" s="149">
        <v>5917</v>
      </c>
      <c r="G15" s="124"/>
      <c r="H15" s="149">
        <v>244</v>
      </c>
      <c r="I15" s="124"/>
      <c r="J15" s="149">
        <v>5385</v>
      </c>
    </row>
    <row r="16" spans="1:12" ht="22.05" customHeight="1">
      <c r="A16" s="298" t="s">
        <v>55</v>
      </c>
      <c r="B16" s="261">
        <v>24</v>
      </c>
      <c r="C16" s="262"/>
      <c r="D16" s="149">
        <v>207005</v>
      </c>
      <c r="E16" s="149"/>
      <c r="F16" s="149">
        <v>0</v>
      </c>
      <c r="G16" s="163"/>
      <c r="H16" s="149">
        <v>0</v>
      </c>
      <c r="I16" s="163"/>
      <c r="J16" s="149">
        <v>55479</v>
      </c>
    </row>
    <row r="17" spans="1:21" s="301" customFormat="1" ht="22.05" customHeight="1">
      <c r="A17" s="301" t="s">
        <v>189</v>
      </c>
      <c r="B17" s="261">
        <v>4</v>
      </c>
      <c r="C17" s="261"/>
      <c r="D17" s="26">
        <v>245584</v>
      </c>
      <c r="E17" s="153"/>
      <c r="F17" s="26">
        <v>0</v>
      </c>
      <c r="G17" s="153"/>
      <c r="H17" s="26">
        <v>0</v>
      </c>
      <c r="I17" s="153"/>
      <c r="J17" s="26">
        <v>0</v>
      </c>
      <c r="K17" s="124"/>
    </row>
    <row r="18" spans="1:21" s="301" customFormat="1" ht="22.05" customHeight="1">
      <c r="A18" s="302" t="s">
        <v>285</v>
      </c>
      <c r="B18" s="261">
        <v>4</v>
      </c>
      <c r="C18" s="261"/>
      <c r="D18" s="26">
        <v>673969</v>
      </c>
      <c r="E18" s="153"/>
      <c r="F18" s="26">
        <v>0</v>
      </c>
      <c r="G18" s="153"/>
      <c r="H18" s="26">
        <v>0</v>
      </c>
      <c r="I18" s="153"/>
      <c r="J18" s="26">
        <v>0</v>
      </c>
      <c r="K18" s="124"/>
    </row>
    <row r="19" spans="1:21" s="301" customFormat="1" ht="22.05" customHeight="1">
      <c r="A19" s="301" t="s">
        <v>190</v>
      </c>
      <c r="B19" s="261">
        <v>5</v>
      </c>
      <c r="C19" s="261"/>
      <c r="D19" s="26">
        <v>12273</v>
      </c>
      <c r="E19" s="153"/>
      <c r="F19" s="149">
        <v>0</v>
      </c>
      <c r="G19" s="153"/>
      <c r="H19" s="149">
        <v>0</v>
      </c>
      <c r="I19" s="153"/>
      <c r="J19" s="149">
        <v>0</v>
      </c>
      <c r="K19" s="124"/>
    </row>
    <row r="20" spans="1:21" ht="22.05" customHeight="1">
      <c r="A20" s="298" t="s">
        <v>56</v>
      </c>
      <c r="B20" s="261">
        <v>5</v>
      </c>
      <c r="C20" s="262"/>
      <c r="D20" s="149">
        <v>328929</v>
      </c>
      <c r="E20" s="149"/>
      <c r="F20" s="149">
        <v>1205</v>
      </c>
      <c r="G20" s="149"/>
      <c r="H20" s="149">
        <v>1272</v>
      </c>
      <c r="I20" s="149"/>
      <c r="J20" s="149">
        <v>1694</v>
      </c>
    </row>
    <row r="21" spans="1:21" ht="22.05" customHeight="1">
      <c r="A21" s="292" t="s">
        <v>57</v>
      </c>
      <c r="B21" s="262"/>
      <c r="C21" s="262"/>
      <c r="D21" s="150">
        <f>SUM(D10:D20)</f>
        <v>2594996</v>
      </c>
      <c r="E21" s="151"/>
      <c r="F21" s="150">
        <f>SUM(F10:F20)</f>
        <v>89768</v>
      </c>
      <c r="G21" s="151">
        <f>SUM(G10:G20)</f>
        <v>0</v>
      </c>
      <c r="H21" s="150">
        <f>SUM(H10:H20)</f>
        <v>214877</v>
      </c>
      <c r="I21" s="151">
        <f>SUM(I10:I20)</f>
        <v>0</v>
      </c>
      <c r="J21" s="150">
        <f>SUM(J10:J20)</f>
        <v>169679</v>
      </c>
    </row>
    <row r="22" spans="1:21" ht="22.05" customHeight="1">
      <c r="A22" s="292"/>
      <c r="B22" s="262"/>
      <c r="C22" s="262"/>
      <c r="D22" s="149"/>
      <c r="E22" s="149"/>
      <c r="F22" s="149"/>
      <c r="G22" s="149"/>
      <c r="H22" s="149"/>
      <c r="I22" s="149"/>
      <c r="J22" s="149"/>
    </row>
    <row r="23" spans="1:21" ht="22.05" customHeight="1">
      <c r="A23" s="296" t="s">
        <v>58</v>
      </c>
      <c r="B23" s="262"/>
      <c r="C23" s="262"/>
      <c r="D23" s="124"/>
      <c r="E23" s="124"/>
      <c r="F23" s="124"/>
      <c r="G23" s="124"/>
      <c r="H23" s="124"/>
      <c r="I23" s="124"/>
      <c r="J23" s="124"/>
      <c r="P23" s="170"/>
      <c r="U23" s="303"/>
    </row>
    <row r="24" spans="1:21" ht="22.05" customHeight="1">
      <c r="A24" s="294" t="s">
        <v>59</v>
      </c>
      <c r="B24" s="261">
        <v>5</v>
      </c>
      <c r="C24" s="262"/>
      <c r="D24" s="152">
        <v>42439</v>
      </c>
      <c r="E24" s="124"/>
      <c r="F24" s="152">
        <v>73859</v>
      </c>
      <c r="G24" s="124"/>
      <c r="H24" s="149">
        <v>42438</v>
      </c>
      <c r="I24" s="124"/>
      <c r="J24" s="149">
        <v>48571</v>
      </c>
      <c r="P24" s="170"/>
    </row>
    <row r="25" spans="1:21" s="301" customFormat="1" ht="22.05" customHeight="1">
      <c r="A25" s="304" t="s">
        <v>191</v>
      </c>
      <c r="B25" s="305"/>
      <c r="C25" s="305"/>
      <c r="D25" s="196">
        <v>585268</v>
      </c>
      <c r="E25" s="168"/>
      <c r="F25" s="152">
        <v>0</v>
      </c>
      <c r="G25" s="168"/>
      <c r="H25" s="152">
        <v>0</v>
      </c>
      <c r="I25" s="168"/>
      <c r="J25" s="149">
        <v>0</v>
      </c>
      <c r="K25" s="124"/>
    </row>
    <row r="26" spans="1:21" s="301" customFormat="1" ht="22.05" customHeight="1">
      <c r="A26" s="304" t="s">
        <v>192</v>
      </c>
      <c r="B26" s="305"/>
      <c r="C26" s="305"/>
      <c r="D26" s="196">
        <v>113080</v>
      </c>
      <c r="E26" s="168"/>
      <c r="F26" s="152">
        <v>0</v>
      </c>
      <c r="G26" s="168"/>
      <c r="H26" s="152">
        <v>0</v>
      </c>
      <c r="I26" s="168"/>
      <c r="J26" s="149">
        <v>0</v>
      </c>
      <c r="K26" s="124"/>
    </row>
    <row r="27" spans="1:21" s="301" customFormat="1" ht="22.05" customHeight="1">
      <c r="A27" s="304" t="s">
        <v>193</v>
      </c>
      <c r="B27" s="305"/>
      <c r="C27" s="305"/>
      <c r="D27" s="196">
        <v>17445</v>
      </c>
      <c r="E27" s="168"/>
      <c r="F27" s="152">
        <v>0</v>
      </c>
      <c r="G27" s="168"/>
      <c r="H27" s="152">
        <v>0</v>
      </c>
      <c r="I27" s="168"/>
      <c r="J27" s="149">
        <v>0</v>
      </c>
      <c r="K27" s="124"/>
    </row>
    <row r="28" spans="1:21" s="301" customFormat="1" ht="22.05" customHeight="1">
      <c r="A28" s="304" t="s">
        <v>194</v>
      </c>
      <c r="B28" s="305"/>
      <c r="C28" s="305"/>
      <c r="D28" s="196">
        <v>160831</v>
      </c>
      <c r="E28" s="168"/>
      <c r="F28" s="152">
        <v>0</v>
      </c>
      <c r="G28" s="168"/>
      <c r="H28" s="152">
        <v>0</v>
      </c>
      <c r="I28" s="168"/>
      <c r="J28" s="149">
        <v>0</v>
      </c>
      <c r="K28" s="124"/>
    </row>
    <row r="29" spans="1:21" s="301" customFormat="1" ht="22.05" customHeight="1">
      <c r="A29" s="304" t="s">
        <v>195</v>
      </c>
      <c r="B29" s="305"/>
      <c r="C29" s="305"/>
      <c r="D29" s="196">
        <v>64552</v>
      </c>
      <c r="E29" s="168"/>
      <c r="F29" s="152">
        <v>0</v>
      </c>
      <c r="G29" s="168"/>
      <c r="H29" s="152">
        <v>0</v>
      </c>
      <c r="I29" s="168"/>
      <c r="J29" s="149">
        <v>0</v>
      </c>
      <c r="K29" s="124"/>
    </row>
    <row r="30" spans="1:21" ht="22.05" customHeight="1">
      <c r="A30" s="298" t="s">
        <v>60</v>
      </c>
      <c r="B30" s="261" t="s">
        <v>264</v>
      </c>
      <c r="C30" s="262"/>
      <c r="D30" s="152">
        <v>737948</v>
      </c>
      <c r="E30" s="149"/>
      <c r="F30" s="152">
        <v>30692</v>
      </c>
      <c r="G30" s="149"/>
      <c r="H30" s="149">
        <v>35920</v>
      </c>
      <c r="I30" s="149"/>
      <c r="J30" s="149">
        <v>29238</v>
      </c>
      <c r="P30" s="170"/>
    </row>
    <row r="31" spans="1:21" ht="22.05" customHeight="1">
      <c r="A31" s="298" t="s">
        <v>196</v>
      </c>
      <c r="B31" s="261">
        <v>25</v>
      </c>
      <c r="C31" s="262"/>
      <c r="D31" s="149">
        <v>52306</v>
      </c>
      <c r="E31" s="149"/>
      <c r="F31" s="149">
        <v>0</v>
      </c>
      <c r="G31" s="163"/>
      <c r="H31" s="306">
        <v>0</v>
      </c>
      <c r="I31" s="163"/>
      <c r="J31" s="306">
        <v>0</v>
      </c>
    </row>
    <row r="32" spans="1:21" ht="22.05" customHeight="1">
      <c r="A32" s="298" t="s">
        <v>61</v>
      </c>
      <c r="B32" s="261"/>
      <c r="C32" s="262"/>
      <c r="D32" s="149">
        <v>0</v>
      </c>
      <c r="E32" s="149"/>
      <c r="F32" s="149">
        <v>10762</v>
      </c>
      <c r="G32" s="163"/>
      <c r="H32" s="306">
        <v>0</v>
      </c>
      <c r="I32" s="163"/>
      <c r="J32" s="306">
        <v>0</v>
      </c>
    </row>
    <row r="33" spans="1:16" ht="22.05" customHeight="1">
      <c r="A33" s="292" t="s">
        <v>62</v>
      </c>
      <c r="B33" s="307"/>
      <c r="C33" s="262"/>
      <c r="D33" s="150">
        <f>SUM(D24:D32)</f>
        <v>1773869</v>
      </c>
      <c r="E33" s="154"/>
      <c r="F33" s="150">
        <f>SUM(F24:F32)</f>
        <v>115313</v>
      </c>
      <c r="G33" s="151"/>
      <c r="H33" s="150">
        <f>SUM(H24:H32)</f>
        <v>78358</v>
      </c>
      <c r="I33" s="151"/>
      <c r="J33" s="150">
        <f>SUM(J24:J32)</f>
        <v>77809</v>
      </c>
      <c r="P33" s="170"/>
    </row>
    <row r="34" spans="1:16" ht="22.05" customHeight="1">
      <c r="A34" s="292"/>
      <c r="B34" s="307"/>
      <c r="C34" s="262"/>
      <c r="D34" s="155"/>
      <c r="E34" s="154"/>
      <c r="F34" s="155"/>
      <c r="G34" s="151"/>
      <c r="H34" s="155"/>
      <c r="I34" s="151"/>
      <c r="J34" s="155"/>
      <c r="P34" s="170"/>
    </row>
    <row r="35" spans="1:16" ht="22.05" customHeight="1">
      <c r="A35" s="292" t="s">
        <v>281</v>
      </c>
      <c r="B35" s="262"/>
      <c r="C35" s="262"/>
      <c r="D35" s="155">
        <f>D21-D33</f>
        <v>821127</v>
      </c>
      <c r="E35" s="155"/>
      <c r="F35" s="155">
        <f>F21-F33</f>
        <v>-25545</v>
      </c>
      <c r="G35" s="155"/>
      <c r="H35" s="155">
        <f>H21-H33</f>
        <v>136519</v>
      </c>
      <c r="I35" s="155"/>
      <c r="J35" s="155">
        <f>J21-J33</f>
        <v>91870</v>
      </c>
      <c r="P35" s="170"/>
    </row>
    <row r="36" spans="1:16" ht="22.05" customHeight="1">
      <c r="A36" s="298" t="s">
        <v>63</v>
      </c>
      <c r="B36" s="261" t="s">
        <v>265</v>
      </c>
      <c r="C36" s="262"/>
      <c r="D36" s="152">
        <v>-380787</v>
      </c>
      <c r="E36" s="156"/>
      <c r="F36" s="152">
        <v>-48991</v>
      </c>
      <c r="G36" s="149"/>
      <c r="H36" s="149">
        <v>-58602</v>
      </c>
      <c r="I36" s="149"/>
      <c r="J36" s="149">
        <f>-52869</f>
        <v>-52869</v>
      </c>
      <c r="P36" s="170"/>
    </row>
    <row r="37" spans="1:16" ht="22.05" customHeight="1">
      <c r="A37" s="298" t="s">
        <v>231</v>
      </c>
      <c r="B37" s="261">
        <v>12</v>
      </c>
      <c r="C37" s="262"/>
      <c r="D37" s="152">
        <v>-34980</v>
      </c>
      <c r="E37" s="149"/>
      <c r="F37" s="152">
        <v>0</v>
      </c>
      <c r="G37" s="149"/>
      <c r="H37" s="149">
        <v>-60000</v>
      </c>
      <c r="I37" s="149"/>
      <c r="J37" s="149">
        <v>0</v>
      </c>
      <c r="P37" s="170"/>
    </row>
    <row r="38" spans="1:16" ht="22.05" customHeight="1">
      <c r="A38" s="298" t="s">
        <v>280</v>
      </c>
      <c r="B38" s="262"/>
      <c r="C38" s="262"/>
      <c r="D38" s="149">
        <v>6688</v>
      </c>
      <c r="E38" s="156"/>
      <c r="F38" s="149">
        <v>6237</v>
      </c>
      <c r="G38" s="152"/>
      <c r="H38" s="149">
        <v>0</v>
      </c>
      <c r="I38" s="152"/>
      <c r="J38" s="149">
        <v>0</v>
      </c>
      <c r="P38" s="170"/>
    </row>
    <row r="39" spans="1:16" ht="22.05" customHeight="1">
      <c r="A39" s="299" t="s">
        <v>64</v>
      </c>
      <c r="B39" s="261" t="s">
        <v>264</v>
      </c>
      <c r="D39" s="157">
        <v>0</v>
      </c>
      <c r="E39" s="153"/>
      <c r="F39" s="157">
        <v>298806</v>
      </c>
      <c r="G39" s="153"/>
      <c r="H39" s="157">
        <v>0</v>
      </c>
      <c r="I39" s="153"/>
      <c r="J39" s="172">
        <v>298806</v>
      </c>
      <c r="P39" s="170"/>
    </row>
    <row r="40" spans="1:16" ht="22.05" customHeight="1">
      <c r="A40" s="292" t="s">
        <v>282</v>
      </c>
      <c r="B40" s="262"/>
      <c r="C40" s="262"/>
      <c r="D40" s="151">
        <f>SUM(D35:D39)</f>
        <v>412048</v>
      </c>
      <c r="E40" s="158"/>
      <c r="F40" s="151">
        <f>SUM(F35:F39)</f>
        <v>230507</v>
      </c>
      <c r="G40" s="155"/>
      <c r="H40" s="151">
        <f>SUM(H35:H39)</f>
        <v>17917</v>
      </c>
      <c r="I40" s="155"/>
      <c r="J40" s="151">
        <f>SUM(J35:J39)</f>
        <v>337807</v>
      </c>
      <c r="P40" s="170"/>
    </row>
    <row r="41" spans="1:16" ht="22.05" customHeight="1">
      <c r="A41" s="298" t="s">
        <v>290</v>
      </c>
      <c r="B41" s="261">
        <v>28</v>
      </c>
      <c r="C41" s="262"/>
      <c r="D41" s="159">
        <v>-51057</v>
      </c>
      <c r="E41" s="152"/>
      <c r="F41" s="159">
        <v>0</v>
      </c>
      <c r="G41" s="152"/>
      <c r="H41" s="149">
        <v>0</v>
      </c>
      <c r="I41" s="152"/>
      <c r="J41" s="149">
        <v>0</v>
      </c>
      <c r="P41" s="170"/>
    </row>
    <row r="42" spans="1:16" ht="22.05" customHeight="1">
      <c r="A42" s="293" t="s">
        <v>283</v>
      </c>
      <c r="B42" s="308"/>
      <c r="C42" s="262"/>
      <c r="D42" s="160">
        <f>D40+D41</f>
        <v>360991</v>
      </c>
      <c r="E42" s="155"/>
      <c r="F42" s="160">
        <f>SUM(F40:F41)</f>
        <v>230507</v>
      </c>
      <c r="G42" s="155"/>
      <c r="H42" s="160">
        <f>H40+H41</f>
        <v>17917</v>
      </c>
      <c r="I42" s="155"/>
      <c r="J42" s="160">
        <f>J40+J41</f>
        <v>337807</v>
      </c>
      <c r="P42" s="170"/>
    </row>
    <row r="43" spans="1:16" ht="22.05" customHeight="1">
      <c r="A43" s="294" t="s">
        <v>286</v>
      </c>
      <c r="B43" s="261">
        <v>24</v>
      </c>
      <c r="C43" s="262"/>
      <c r="D43" s="152">
        <v>0</v>
      </c>
      <c r="E43" s="152"/>
      <c r="F43" s="152">
        <v>-125590</v>
      </c>
      <c r="G43" s="152"/>
      <c r="H43" s="152">
        <v>0</v>
      </c>
      <c r="I43" s="152"/>
      <c r="J43" s="152">
        <v>0</v>
      </c>
      <c r="P43" s="170"/>
    </row>
    <row r="44" spans="1:16" ht="22.05" customHeight="1">
      <c r="A44" s="293" t="s">
        <v>284</v>
      </c>
      <c r="D44" s="184">
        <f>SUM(D42:D43)</f>
        <v>360991</v>
      </c>
      <c r="F44" s="184">
        <f>SUM(F42:F43)</f>
        <v>104917</v>
      </c>
      <c r="H44" s="184">
        <f>SUM(H42:H43)</f>
        <v>17917</v>
      </c>
      <c r="J44" s="184">
        <f>SUM(J42:J43)</f>
        <v>337807</v>
      </c>
      <c r="K44" s="124"/>
      <c r="L44" s="306"/>
      <c r="P44" s="170"/>
    </row>
    <row r="45" spans="1:16" ht="18.75" customHeight="1">
      <c r="K45" s="124"/>
      <c r="P45" s="170"/>
    </row>
    <row r="46" spans="1:16" s="291" customFormat="1" ht="23.55" customHeight="1">
      <c r="A46" s="309" t="s">
        <v>0</v>
      </c>
      <c r="B46" s="310"/>
      <c r="C46" s="310"/>
      <c r="D46" s="310"/>
      <c r="E46" s="310"/>
      <c r="F46" s="310"/>
      <c r="G46" s="310"/>
      <c r="H46" s="310"/>
      <c r="I46" s="310"/>
      <c r="J46" s="310"/>
      <c r="K46" s="178"/>
    </row>
    <row r="47" spans="1:16" s="291" customFormat="1" ht="23.55" customHeight="1">
      <c r="A47" s="357" t="s">
        <v>50</v>
      </c>
      <c r="B47" s="357"/>
      <c r="C47" s="357"/>
      <c r="D47" s="357"/>
      <c r="E47" s="357"/>
      <c r="F47" s="357"/>
      <c r="G47" s="357"/>
      <c r="H47" s="357"/>
      <c r="I47" s="357"/>
      <c r="J47" s="357"/>
      <c r="K47" s="178"/>
    </row>
    <row r="48" spans="1:16" ht="22.05" customHeight="1">
      <c r="A48" s="352"/>
      <c r="B48" s="352"/>
      <c r="C48" s="352"/>
      <c r="D48" s="352"/>
      <c r="E48" s="352"/>
      <c r="F48" s="352"/>
      <c r="G48" s="352"/>
      <c r="H48" s="352"/>
      <c r="I48" s="352"/>
      <c r="J48" s="352"/>
      <c r="K48" s="124"/>
    </row>
    <row r="49" spans="1:12" ht="22.05" customHeight="1">
      <c r="B49" s="294"/>
      <c r="C49" s="294"/>
      <c r="D49" s="354" t="s">
        <v>2</v>
      </c>
      <c r="E49" s="354"/>
      <c r="F49" s="354"/>
      <c r="G49" s="293"/>
      <c r="H49" s="354" t="s">
        <v>3</v>
      </c>
      <c r="I49" s="354"/>
      <c r="J49" s="354"/>
      <c r="K49" s="124"/>
    </row>
    <row r="50" spans="1:12" ht="22.05" customHeight="1">
      <c r="B50" s="261"/>
      <c r="C50" s="261"/>
      <c r="D50" s="355" t="s">
        <v>51</v>
      </c>
      <c r="E50" s="355"/>
      <c r="F50" s="355"/>
      <c r="G50" s="262"/>
      <c r="H50" s="355" t="s">
        <v>51</v>
      </c>
      <c r="I50" s="355"/>
      <c r="J50" s="355"/>
      <c r="K50" s="124"/>
    </row>
    <row r="51" spans="1:12" ht="22.05" customHeight="1">
      <c r="B51" s="261"/>
      <c r="C51" s="261"/>
      <c r="D51" s="355" t="s">
        <v>4</v>
      </c>
      <c r="E51" s="355"/>
      <c r="F51" s="355"/>
      <c r="G51" s="262"/>
      <c r="H51" s="355" t="s">
        <v>4</v>
      </c>
      <c r="I51" s="355"/>
      <c r="J51" s="355"/>
      <c r="K51" s="124"/>
    </row>
    <row r="52" spans="1:12" ht="22.05" customHeight="1">
      <c r="B52" s="261" t="s">
        <v>6</v>
      </c>
      <c r="C52" s="261"/>
      <c r="D52" s="262">
        <v>2566</v>
      </c>
      <c r="F52" s="262">
        <v>2565</v>
      </c>
      <c r="H52" s="262">
        <v>2566</v>
      </c>
      <c r="I52" s="262"/>
      <c r="J52" s="262">
        <v>2565</v>
      </c>
      <c r="K52" s="124"/>
    </row>
    <row r="53" spans="1:12" ht="22.05" customHeight="1">
      <c r="B53" s="261"/>
      <c r="C53" s="261"/>
      <c r="D53" s="356" t="s">
        <v>7</v>
      </c>
      <c r="E53" s="356"/>
      <c r="F53" s="356"/>
      <c r="G53" s="356"/>
      <c r="H53" s="356"/>
      <c r="I53" s="356"/>
      <c r="J53" s="356"/>
      <c r="K53" s="124"/>
    </row>
    <row r="54" spans="1:12" ht="22.05" customHeight="1">
      <c r="A54" s="292" t="s">
        <v>230</v>
      </c>
      <c r="B54" s="307"/>
      <c r="C54" s="262"/>
      <c r="D54" s="306"/>
      <c r="F54" s="306"/>
      <c r="H54" s="306"/>
      <c r="I54" s="306"/>
      <c r="J54" s="306"/>
    </row>
    <row r="55" spans="1:12" ht="22.05" customHeight="1">
      <c r="A55" s="296" t="s">
        <v>65</v>
      </c>
      <c r="B55" s="307"/>
      <c r="C55" s="262"/>
      <c r="D55" s="306"/>
      <c r="E55" s="306"/>
      <c r="F55" s="306"/>
      <c r="G55" s="306"/>
      <c r="H55" s="306"/>
      <c r="I55" s="306"/>
      <c r="J55" s="306"/>
    </row>
    <row r="56" spans="1:12" ht="22.05" customHeight="1">
      <c r="A56" s="298" t="s">
        <v>277</v>
      </c>
      <c r="B56" s="307"/>
      <c r="C56" s="262"/>
      <c r="D56" s="149">
        <v>0</v>
      </c>
      <c r="E56" s="124"/>
      <c r="F56" s="149">
        <f>-12089</f>
        <v>-12089</v>
      </c>
      <c r="G56" s="152"/>
      <c r="H56" s="152">
        <v>-11</v>
      </c>
      <c r="I56" s="152"/>
      <c r="J56" s="152">
        <v>-177</v>
      </c>
      <c r="L56" s="124"/>
    </row>
    <row r="57" spans="1:12" ht="22.05" customHeight="1">
      <c r="A57" s="298" t="s">
        <v>66</v>
      </c>
      <c r="B57" s="307"/>
      <c r="C57" s="262"/>
      <c r="D57" s="157">
        <v>-146</v>
      </c>
      <c r="E57" s="149"/>
      <c r="F57" s="157">
        <f>36438-22519</f>
        <v>13919</v>
      </c>
      <c r="G57" s="152"/>
      <c r="H57" s="173">
        <v>0</v>
      </c>
      <c r="I57" s="152"/>
      <c r="J57" s="173">
        <v>0</v>
      </c>
    </row>
    <row r="58" spans="1:12" ht="22.05" customHeight="1">
      <c r="A58" s="292" t="s">
        <v>244</v>
      </c>
      <c r="B58" s="311"/>
      <c r="C58" s="308"/>
      <c r="D58" s="161">
        <f>SUM(D56:D57)</f>
        <v>-146</v>
      </c>
      <c r="E58" s="151"/>
      <c r="F58" s="161">
        <f>SUM(F56:F57)</f>
        <v>1830</v>
      </c>
      <c r="G58" s="155"/>
      <c r="H58" s="161">
        <f>SUM(H56:H57)</f>
        <v>-11</v>
      </c>
      <c r="I58" s="155"/>
      <c r="J58" s="161">
        <f>SUM(J56:J57)</f>
        <v>-177</v>
      </c>
    </row>
    <row r="59" spans="1:12" ht="22.05" customHeight="1">
      <c r="A59" s="292"/>
      <c r="B59" s="311"/>
      <c r="C59" s="308"/>
      <c r="D59" s="151"/>
      <c r="E59" s="151"/>
      <c r="F59" s="151"/>
      <c r="G59" s="155"/>
      <c r="H59" s="151"/>
      <c r="I59" s="155"/>
      <c r="J59" s="151"/>
    </row>
    <row r="60" spans="1:12" ht="22.05" customHeight="1">
      <c r="A60" s="296" t="s">
        <v>67</v>
      </c>
      <c r="B60" s="307"/>
      <c r="C60" s="262"/>
      <c r="D60" s="149"/>
      <c r="E60" s="149"/>
      <c r="F60" s="149"/>
      <c r="G60" s="152"/>
      <c r="H60" s="174"/>
      <c r="I60" s="152"/>
      <c r="J60" s="174"/>
    </row>
    <row r="61" spans="1:12" ht="22.05" customHeight="1">
      <c r="A61" s="298" t="s">
        <v>278</v>
      </c>
      <c r="B61" s="307"/>
      <c r="C61" s="262"/>
      <c r="D61" s="149">
        <v>429323</v>
      </c>
      <c r="E61" s="149"/>
      <c r="F61" s="149">
        <v>0</v>
      </c>
      <c r="G61" s="152"/>
      <c r="H61" s="312">
        <v>142179</v>
      </c>
      <c r="I61" s="152"/>
      <c r="J61" s="174">
        <v>0</v>
      </c>
    </row>
    <row r="62" spans="1:12" ht="22.05" customHeight="1">
      <c r="A62" s="298" t="s">
        <v>197</v>
      </c>
      <c r="B62" s="307"/>
      <c r="C62" s="262"/>
    </row>
    <row r="63" spans="1:12" ht="22.05" customHeight="1">
      <c r="A63" s="298" t="s">
        <v>68</v>
      </c>
      <c r="B63" s="307"/>
      <c r="C63" s="262"/>
      <c r="D63" s="149">
        <v>1210</v>
      </c>
      <c r="E63" s="149"/>
      <c r="F63" s="149">
        <v>-547</v>
      </c>
      <c r="G63" s="152"/>
      <c r="H63" s="274">
        <v>0</v>
      </c>
      <c r="I63" s="175"/>
      <c r="J63" s="147">
        <v>0</v>
      </c>
    </row>
    <row r="64" spans="1:12" ht="22.05" customHeight="1">
      <c r="A64" s="313" t="s">
        <v>69</v>
      </c>
      <c r="B64" s="314"/>
      <c r="C64" s="284"/>
      <c r="D64" s="27"/>
      <c r="E64" s="27"/>
      <c r="F64" s="27"/>
      <c r="G64" s="22"/>
      <c r="H64" s="176"/>
      <c r="I64" s="22"/>
      <c r="J64" s="176"/>
    </row>
    <row r="65" spans="1:11" ht="22.05" customHeight="1">
      <c r="A65" s="313" t="s">
        <v>70</v>
      </c>
      <c r="B65" s="314"/>
      <c r="C65" s="284"/>
      <c r="D65" s="39">
        <v>0</v>
      </c>
      <c r="E65" s="27"/>
      <c r="F65" s="39">
        <v>985</v>
      </c>
      <c r="G65" s="22"/>
      <c r="H65" s="39">
        <v>0</v>
      </c>
      <c r="I65" s="22"/>
      <c r="J65" s="39">
        <v>985</v>
      </c>
    </row>
    <row r="66" spans="1:11" ht="22.05" customHeight="1">
      <c r="A66" s="292" t="s">
        <v>199</v>
      </c>
      <c r="B66" s="311"/>
      <c r="C66" s="308"/>
      <c r="D66" s="151">
        <f>SUM(D61:D65)</f>
        <v>430533</v>
      </c>
      <c r="E66" s="151"/>
      <c r="F66" s="151">
        <f>SUM(F61:F65)</f>
        <v>438</v>
      </c>
      <c r="G66" s="155"/>
      <c r="H66" s="151">
        <f>SUM(H61:H65)</f>
        <v>142179</v>
      </c>
      <c r="I66" s="155"/>
      <c r="J66" s="151">
        <f>SUM(J61:J65)</f>
        <v>985</v>
      </c>
    </row>
    <row r="67" spans="1:11" ht="22.05" customHeight="1">
      <c r="A67" s="315" t="s">
        <v>200</v>
      </c>
      <c r="B67" s="311"/>
      <c r="C67" s="308"/>
      <c r="D67" s="160">
        <f>D58+D66</f>
        <v>430387</v>
      </c>
      <c r="E67" s="154"/>
      <c r="F67" s="160">
        <f>F58+F66</f>
        <v>2268</v>
      </c>
      <c r="G67" s="154"/>
      <c r="H67" s="160">
        <f>H58+H66</f>
        <v>142168</v>
      </c>
      <c r="I67" s="154"/>
      <c r="J67" s="160">
        <f>J58+J66</f>
        <v>808</v>
      </c>
    </row>
    <row r="68" spans="1:11" ht="22.05" customHeight="1">
      <c r="A68" s="315" t="s">
        <v>229</v>
      </c>
      <c r="B68" s="311"/>
      <c r="C68" s="308"/>
      <c r="D68" s="160">
        <v>0</v>
      </c>
      <c r="E68" s="154"/>
      <c r="F68" s="160">
        <v>18824</v>
      </c>
      <c r="G68" s="154"/>
      <c r="H68" s="160">
        <v>0</v>
      </c>
      <c r="I68" s="154"/>
      <c r="J68" s="160">
        <v>0</v>
      </c>
    </row>
    <row r="69" spans="1:11" ht="22.05" customHeight="1" thickBot="1">
      <c r="A69" s="315" t="s">
        <v>198</v>
      </c>
      <c r="B69" s="307"/>
      <c r="C69" s="262"/>
      <c r="D69" s="162">
        <f>D67+D44+D68</f>
        <v>791378</v>
      </c>
      <c r="E69" s="155"/>
      <c r="F69" s="162">
        <f>F67+F44+F68</f>
        <v>126009</v>
      </c>
      <c r="G69" s="155"/>
      <c r="H69" s="162">
        <f>H67+H44+H68</f>
        <v>160085</v>
      </c>
      <c r="I69" s="155"/>
      <c r="J69" s="162">
        <f>J67+J44+J68</f>
        <v>338615</v>
      </c>
    </row>
    <row r="70" spans="1:11" s="301" customFormat="1" ht="22.05" customHeight="1" thickTop="1">
      <c r="A70" s="316"/>
      <c r="B70" s="317"/>
      <c r="C70" s="317"/>
      <c r="D70" s="197"/>
      <c r="E70" s="197"/>
      <c r="F70" s="197"/>
      <c r="G70" s="197"/>
      <c r="H70" s="198"/>
      <c r="I70" s="197"/>
      <c r="J70" s="198"/>
      <c r="K70" s="124"/>
    </row>
    <row r="71" spans="1:11" s="301" customFormat="1" ht="22.05" customHeight="1">
      <c r="A71" s="316" t="s">
        <v>201</v>
      </c>
      <c r="B71" s="317"/>
      <c r="C71" s="317"/>
      <c r="D71" s="197"/>
      <c r="E71" s="197"/>
      <c r="F71" s="197"/>
      <c r="G71" s="197"/>
      <c r="H71" s="198"/>
      <c r="I71" s="197"/>
      <c r="J71" s="198"/>
      <c r="K71" s="124"/>
    </row>
    <row r="72" spans="1:11" s="301" customFormat="1" ht="22.05" customHeight="1">
      <c r="A72" s="301" t="s">
        <v>202</v>
      </c>
      <c r="B72" s="317"/>
      <c r="C72" s="317"/>
      <c r="D72" s="199">
        <f>D74-D73</f>
        <v>685418</v>
      </c>
      <c r="E72" s="199"/>
      <c r="F72" s="199">
        <f>F44</f>
        <v>104917</v>
      </c>
      <c r="G72" s="199"/>
      <c r="H72" s="200">
        <f>H44</f>
        <v>17917</v>
      </c>
      <c r="I72" s="199"/>
      <c r="J72" s="199">
        <f>J44</f>
        <v>337807</v>
      </c>
      <c r="K72" s="124"/>
    </row>
    <row r="73" spans="1:11" s="301" customFormat="1" ht="22.05" customHeight="1">
      <c r="A73" s="301" t="s">
        <v>203</v>
      </c>
      <c r="B73" s="317"/>
      <c r="C73" s="317"/>
      <c r="D73" s="199">
        <v>-324427</v>
      </c>
      <c r="E73" s="199"/>
      <c r="F73" s="152">
        <v>0</v>
      </c>
      <c r="G73" s="199"/>
      <c r="H73" s="152">
        <v>0</v>
      </c>
      <c r="I73" s="199"/>
      <c r="J73" s="152">
        <v>0</v>
      </c>
      <c r="K73" s="124"/>
    </row>
    <row r="74" spans="1:11" s="301" customFormat="1" ht="22.05" customHeight="1" thickBot="1">
      <c r="B74" s="317"/>
      <c r="C74" s="317"/>
      <c r="D74" s="201">
        <f>D42</f>
        <v>360991</v>
      </c>
      <c r="E74" s="155"/>
      <c r="F74" s="201">
        <f>SUM(F72:F73)</f>
        <v>104917</v>
      </c>
      <c r="G74" s="155"/>
      <c r="H74" s="201">
        <f>SUM(H72:H73)</f>
        <v>17917</v>
      </c>
      <c r="I74" s="155"/>
      <c r="J74" s="201">
        <f>SUM(J72:J73)</f>
        <v>337807</v>
      </c>
      <c r="K74" s="124"/>
    </row>
    <row r="75" spans="1:11" s="301" customFormat="1" ht="22.05" customHeight="1" thickTop="1">
      <c r="A75" s="316"/>
      <c r="B75" s="317"/>
      <c r="C75" s="317"/>
      <c r="D75" s="197"/>
      <c r="E75" s="197"/>
      <c r="F75" s="197"/>
      <c r="G75" s="197"/>
      <c r="H75" s="198"/>
      <c r="I75" s="197"/>
      <c r="J75" s="198"/>
      <c r="K75" s="124"/>
    </row>
    <row r="76" spans="1:11" s="301" customFormat="1" ht="22.05" customHeight="1">
      <c r="A76" s="316" t="s">
        <v>204</v>
      </c>
      <c r="B76" s="317"/>
      <c r="C76" s="317"/>
      <c r="D76" s="197"/>
      <c r="E76" s="197"/>
      <c r="F76" s="197"/>
      <c r="G76" s="197"/>
      <c r="H76" s="198"/>
      <c r="I76" s="197"/>
      <c r="J76" s="198"/>
      <c r="K76" s="124"/>
    </row>
    <row r="77" spans="1:11" s="301" customFormat="1" ht="22.05" customHeight="1">
      <c r="A77" s="301" t="s">
        <v>202</v>
      </c>
      <c r="B77" s="317"/>
      <c r="C77" s="317"/>
      <c r="D77" s="174">
        <f>D79-D78</f>
        <v>1120075</v>
      </c>
      <c r="E77" s="199"/>
      <c r="F77" s="199">
        <f>F69</f>
        <v>126009</v>
      </c>
      <c r="G77" s="199"/>
      <c r="H77" s="200">
        <f>H69</f>
        <v>160085</v>
      </c>
      <c r="I77" s="199"/>
      <c r="J77" s="199">
        <f>J69</f>
        <v>338615</v>
      </c>
      <c r="K77" s="124"/>
    </row>
    <row r="78" spans="1:11" s="301" customFormat="1" ht="22.05" customHeight="1">
      <c r="A78" s="301" t="s">
        <v>203</v>
      </c>
      <c r="B78" s="317"/>
      <c r="C78" s="317"/>
      <c r="D78" s="199">
        <v>-328697</v>
      </c>
      <c r="E78" s="199"/>
      <c r="F78" s="152">
        <v>0</v>
      </c>
      <c r="G78" s="199"/>
      <c r="H78" s="152">
        <v>0</v>
      </c>
      <c r="I78" s="199"/>
      <c r="J78" s="152">
        <v>0</v>
      </c>
      <c r="K78" s="124"/>
    </row>
    <row r="79" spans="1:11" s="301" customFormat="1" ht="22.05" customHeight="1" thickBot="1">
      <c r="B79" s="317"/>
      <c r="C79" s="317"/>
      <c r="D79" s="201">
        <f>D69</f>
        <v>791378</v>
      </c>
      <c r="E79" s="155"/>
      <c r="F79" s="201">
        <f>SUM(F77:F78)</f>
        <v>126009</v>
      </c>
      <c r="G79" s="155"/>
      <c r="H79" s="201">
        <f>SUM(H77:H78)</f>
        <v>160085</v>
      </c>
      <c r="I79" s="155"/>
      <c r="J79" s="201">
        <f>SUM(J77:J78)</f>
        <v>338615</v>
      </c>
      <c r="K79" s="124"/>
    </row>
    <row r="80" spans="1:11" ht="22.05" customHeight="1" thickTop="1">
      <c r="B80" s="293"/>
      <c r="C80" s="308"/>
      <c r="D80" s="163"/>
      <c r="E80" s="163"/>
      <c r="F80" s="163"/>
      <c r="G80" s="164"/>
      <c r="H80" s="163"/>
      <c r="I80" s="166"/>
      <c r="J80" s="163"/>
    </row>
    <row r="81" spans="1:10" ht="22.05" customHeight="1">
      <c r="A81" s="318" t="s">
        <v>71</v>
      </c>
      <c r="B81" s="261">
        <v>29</v>
      </c>
      <c r="C81" s="319"/>
      <c r="D81" s="293"/>
      <c r="E81" s="293"/>
      <c r="F81" s="293"/>
      <c r="G81" s="293"/>
      <c r="H81" s="293"/>
      <c r="I81" s="293"/>
      <c r="J81" s="293"/>
    </row>
    <row r="82" spans="1:10" ht="22.05" customHeight="1" thickBot="1">
      <c r="A82" s="301" t="s">
        <v>205</v>
      </c>
      <c r="B82" s="294"/>
      <c r="C82" s="320"/>
      <c r="D82" s="165">
        <v>1.66</v>
      </c>
      <c r="E82" s="166"/>
      <c r="F82" s="165">
        <v>0.66</v>
      </c>
      <c r="G82" s="167"/>
      <c r="H82" s="165">
        <v>4.3396976774556277E-2</v>
      </c>
      <c r="I82" s="177"/>
      <c r="J82" s="165">
        <v>0.97672888996628193</v>
      </c>
    </row>
    <row r="83" spans="1:10" ht="22.05" customHeight="1" thickTop="1" thickBot="1">
      <c r="A83" s="301" t="s">
        <v>206</v>
      </c>
      <c r="B83" s="261"/>
      <c r="C83" s="320"/>
      <c r="D83" s="165">
        <v>0</v>
      </c>
      <c r="E83" s="166"/>
      <c r="F83" s="165">
        <v>-0.36312859499911293</v>
      </c>
      <c r="G83" s="167"/>
      <c r="H83" s="165">
        <v>0</v>
      </c>
      <c r="I83" s="177"/>
      <c r="J83" s="165">
        <v>0</v>
      </c>
    </row>
    <row r="84" spans="1:10" ht="22.05" customHeight="1" thickTop="1">
      <c r="A84" s="292"/>
      <c r="B84" s="294"/>
      <c r="C84" s="319"/>
      <c r="D84" s="166"/>
      <c r="E84" s="166"/>
      <c r="F84" s="166"/>
      <c r="G84" s="171"/>
      <c r="H84" s="166"/>
      <c r="I84" s="163"/>
      <c r="J84" s="166"/>
    </row>
    <row r="85" spans="1:10" ht="33" customHeight="1">
      <c r="A85" s="292"/>
      <c r="B85" s="262"/>
      <c r="C85" s="319"/>
      <c r="D85" s="297"/>
      <c r="E85" s="297"/>
      <c r="F85" s="297"/>
      <c r="G85" s="321"/>
      <c r="H85" s="297"/>
      <c r="I85" s="297"/>
      <c r="J85" s="297"/>
    </row>
    <row r="86" spans="1:10" ht="33" customHeight="1">
      <c r="B86" s="322"/>
      <c r="C86" s="322"/>
      <c r="D86" s="168"/>
      <c r="E86" s="168"/>
      <c r="F86" s="168"/>
      <c r="G86" s="169"/>
      <c r="H86" s="168"/>
      <c r="I86" s="153"/>
      <c r="J86" s="168"/>
    </row>
  </sheetData>
  <mergeCells count="17">
    <mergeCell ref="D53:J53"/>
    <mergeCell ref="H49:J49"/>
    <mergeCell ref="D50:F50"/>
    <mergeCell ref="H50:J50"/>
    <mergeCell ref="D51:F51"/>
    <mergeCell ref="H51:J51"/>
    <mergeCell ref="D49:F49"/>
    <mergeCell ref="A48:J48"/>
    <mergeCell ref="A2:J2"/>
    <mergeCell ref="H4:J4"/>
    <mergeCell ref="D5:F5"/>
    <mergeCell ref="H5:J5"/>
    <mergeCell ref="D6:F6"/>
    <mergeCell ref="H6:J6"/>
    <mergeCell ref="D8:J8"/>
    <mergeCell ref="A47:J47"/>
    <mergeCell ref="D4:F4"/>
  </mergeCells>
  <pageMargins left="0.8" right="0.8" top="0.48" bottom="0.4" header="0.5" footer="0.5"/>
  <pageSetup paperSize="9" scale="75" firstPageNumber="13" orientation="portrait" useFirstPageNumber="1" r:id="rId1"/>
  <headerFooter>
    <oddFooter>&amp;L&amp;15หมายเหตุประกอบงบการเงินเป็นส่วนหนึ่งของงบการเงินนี้
&amp;C&amp;15&amp;P</oddFooter>
  </headerFooter>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F68"/>
  <sheetViews>
    <sheetView showOutlineSymbols="0" view="pageBreakPreview" topLeftCell="A19" zoomScale="40" zoomScaleNormal="100" zoomScaleSheetLayoutView="40" workbookViewId="0">
      <selection activeCell="AB33" sqref="AB33"/>
    </sheetView>
  </sheetViews>
  <sheetFormatPr defaultColWidth="59.125" defaultRowHeight="33" customHeight="1"/>
  <cols>
    <col min="1" max="1" width="46.5" style="13" customWidth="1"/>
    <col min="2" max="2" width="2.125" style="13" customWidth="1"/>
    <col min="3" max="3" width="9.125" style="207" customWidth="1"/>
    <col min="4" max="4" width="2.125" style="13" customWidth="1"/>
    <col min="5" max="5" width="14.625" style="230" customWidth="1"/>
    <col min="6" max="6" width="2.125" style="230" customWidth="1"/>
    <col min="7" max="7" width="14.625" style="230" customWidth="1"/>
    <col min="8" max="8" width="2.125" style="230" customWidth="1"/>
    <col min="9" max="9" width="14.625" style="230" customWidth="1"/>
    <col min="10" max="10" width="2.125" style="230" customWidth="1"/>
    <col min="11" max="11" width="14.625" style="230" customWidth="1"/>
    <col min="12" max="12" width="2.125" style="230" customWidth="1"/>
    <col min="13" max="13" width="17.75" style="230" customWidth="1"/>
    <col min="14" max="14" width="2.125" style="230" customWidth="1"/>
    <col min="15" max="15" width="17.75" style="230" customWidth="1"/>
    <col min="16" max="16" width="2.125" style="230" customWidth="1"/>
    <col min="17" max="17" width="17.75" style="230" customWidth="1"/>
    <col min="18" max="18" width="2.125" style="230" customWidth="1"/>
    <col min="19" max="19" width="17.75" style="230" customWidth="1"/>
    <col min="20" max="20" width="2.125" style="230" customWidth="1"/>
    <col min="21" max="21" width="17.75" style="230" customWidth="1"/>
    <col min="22" max="22" width="2.125" style="13" customWidth="1"/>
    <col min="23" max="23" width="12.75" style="13" customWidth="1"/>
    <col min="24" max="24" width="2.125" style="13" customWidth="1"/>
    <col min="25" max="25" width="12.75" style="13" customWidth="1"/>
    <col min="26" max="26" width="2.125" style="13" customWidth="1"/>
    <col min="27" max="27" width="15.625" style="13" bestFit="1" customWidth="1"/>
    <col min="28" max="90" width="10.625" style="13" customWidth="1"/>
    <col min="91" max="16384" width="59.125" style="13"/>
  </cols>
  <sheetData>
    <row r="1" spans="1:32" s="51" customFormat="1" ht="22.5" customHeight="1">
      <c r="A1" s="280" t="s">
        <v>0</v>
      </c>
      <c r="B1" s="48"/>
      <c r="C1" s="48"/>
      <c r="D1" s="48"/>
      <c r="E1" s="48"/>
      <c r="F1" s="48"/>
      <c r="G1" s="48"/>
      <c r="H1" s="202"/>
      <c r="I1" s="202"/>
      <c r="J1" s="202"/>
      <c r="K1" s="202"/>
      <c r="L1" s="48"/>
      <c r="M1" s="48"/>
      <c r="N1" s="48"/>
      <c r="O1" s="48"/>
      <c r="P1" s="48"/>
      <c r="Q1" s="48"/>
      <c r="R1" s="48"/>
      <c r="S1" s="48"/>
      <c r="T1" s="48"/>
      <c r="U1" s="48"/>
      <c r="V1" s="202"/>
      <c r="W1" s="202"/>
      <c r="X1" s="202"/>
      <c r="Y1" s="202"/>
      <c r="Z1" s="202"/>
      <c r="AA1" s="202"/>
    </row>
    <row r="2" spans="1:32" s="51" customFormat="1" ht="22.5" customHeight="1">
      <c r="A2" s="280" t="s">
        <v>245</v>
      </c>
      <c r="B2" s="48"/>
      <c r="C2" s="48"/>
      <c r="D2" s="48"/>
      <c r="E2" s="48"/>
      <c r="F2" s="48"/>
      <c r="G2" s="48"/>
      <c r="H2" s="48"/>
      <c r="I2" s="48"/>
      <c r="J2" s="48"/>
      <c r="K2" s="48"/>
      <c r="L2" s="48"/>
      <c r="M2" s="48"/>
      <c r="N2" s="48"/>
      <c r="O2" s="48"/>
      <c r="P2" s="48"/>
      <c r="Q2" s="48"/>
      <c r="R2" s="48"/>
      <c r="S2" s="48"/>
      <c r="T2" s="48"/>
      <c r="U2" s="48"/>
      <c r="V2" s="48"/>
      <c r="W2" s="48"/>
      <c r="X2" s="48"/>
      <c r="Y2" s="48"/>
      <c r="Z2" s="48"/>
      <c r="AA2" s="48"/>
    </row>
    <row r="3" spans="1:32" ht="21.45" customHeight="1">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row>
    <row r="4" spans="1:32" s="204" customFormat="1" ht="21.45" customHeight="1">
      <c r="C4" s="205"/>
      <c r="E4" s="359" t="s">
        <v>2</v>
      </c>
      <c r="F4" s="359"/>
      <c r="G4" s="359"/>
      <c r="H4" s="359"/>
      <c r="I4" s="359"/>
      <c r="J4" s="359"/>
      <c r="K4" s="359"/>
      <c r="L4" s="359"/>
      <c r="M4" s="359"/>
      <c r="N4" s="359"/>
      <c r="O4" s="359"/>
      <c r="P4" s="359"/>
      <c r="Q4" s="359"/>
      <c r="R4" s="359"/>
      <c r="S4" s="359"/>
      <c r="T4" s="359"/>
      <c r="U4" s="359"/>
      <c r="V4" s="359"/>
      <c r="W4" s="359"/>
      <c r="X4" s="359"/>
      <c r="Y4" s="359"/>
      <c r="Z4" s="359"/>
      <c r="AA4" s="359"/>
    </row>
    <row r="5" spans="1:32" s="204" customFormat="1" ht="21.45" customHeight="1">
      <c r="C5" s="205"/>
      <c r="F5" s="206"/>
      <c r="H5" s="13"/>
      <c r="I5" s="360" t="s">
        <v>73</v>
      </c>
      <c r="J5" s="360"/>
      <c r="K5" s="360"/>
      <c r="M5" s="361" t="s">
        <v>47</v>
      </c>
      <c r="N5" s="361"/>
      <c r="O5" s="361"/>
      <c r="P5" s="361"/>
      <c r="Q5" s="361"/>
      <c r="R5" s="361"/>
      <c r="S5" s="361"/>
      <c r="T5" s="361"/>
      <c r="U5" s="361"/>
      <c r="AD5" s="54"/>
      <c r="AE5" s="55"/>
      <c r="AF5" s="54"/>
    </row>
    <row r="6" spans="1:32" s="204" customFormat="1" ht="21.45" customHeight="1">
      <c r="C6" s="207"/>
      <c r="D6" s="13"/>
      <c r="E6" s="13"/>
      <c r="F6" s="49"/>
      <c r="G6" s="13"/>
      <c r="H6" s="50"/>
      <c r="I6" s="13"/>
      <c r="J6" s="13"/>
      <c r="K6" s="13"/>
      <c r="L6" s="13"/>
      <c r="M6" s="50"/>
      <c r="N6" s="50"/>
      <c r="O6" s="50"/>
      <c r="P6" s="50"/>
      <c r="Q6" s="50"/>
      <c r="R6" s="13"/>
      <c r="S6" s="50" t="s">
        <v>254</v>
      </c>
      <c r="T6" s="13"/>
      <c r="U6" s="50"/>
      <c r="V6" s="49"/>
      <c r="W6" s="49" t="s">
        <v>89</v>
      </c>
      <c r="X6" s="49"/>
      <c r="Y6" s="49"/>
      <c r="Z6" s="49"/>
      <c r="AA6" s="13"/>
      <c r="AD6" s="54"/>
      <c r="AE6" s="55"/>
      <c r="AF6" s="54"/>
    </row>
    <row r="7" spans="1:32" s="204" customFormat="1" ht="21.45" customHeight="1">
      <c r="C7" s="207"/>
      <c r="D7" s="13"/>
      <c r="E7" s="13"/>
      <c r="F7" s="49"/>
      <c r="G7" s="13"/>
      <c r="H7" s="50"/>
      <c r="I7" s="13"/>
      <c r="J7" s="13"/>
      <c r="K7" s="13"/>
      <c r="L7" s="13"/>
      <c r="M7" s="50" t="s">
        <v>74</v>
      </c>
      <c r="N7" s="50"/>
      <c r="O7" s="50" t="s">
        <v>79</v>
      </c>
      <c r="P7" s="50"/>
      <c r="Q7" s="50" t="s">
        <v>75</v>
      </c>
      <c r="R7" s="13"/>
      <c r="S7" s="50" t="s">
        <v>255</v>
      </c>
      <c r="T7" s="13"/>
      <c r="U7" s="50" t="s">
        <v>76</v>
      </c>
      <c r="V7" s="49"/>
      <c r="W7" s="49" t="s">
        <v>207</v>
      </c>
      <c r="X7" s="49"/>
      <c r="Y7" s="49" t="s">
        <v>208</v>
      </c>
      <c r="Z7" s="49"/>
      <c r="AA7" s="13"/>
      <c r="AD7" s="54"/>
      <c r="AE7" s="55"/>
      <c r="AF7" s="54"/>
    </row>
    <row r="8" spans="1:32" s="204" customFormat="1" ht="21.45" customHeight="1">
      <c r="C8" s="207"/>
      <c r="D8" s="13"/>
      <c r="E8" s="50"/>
      <c r="F8" s="49"/>
      <c r="G8" s="50" t="s">
        <v>77</v>
      </c>
      <c r="H8" s="13"/>
      <c r="I8" s="49"/>
      <c r="J8" s="13"/>
      <c r="K8" s="13"/>
      <c r="L8" s="13"/>
      <c r="M8" s="50" t="s">
        <v>78</v>
      </c>
      <c r="N8" s="50"/>
      <c r="O8" s="50" t="s">
        <v>85</v>
      </c>
      <c r="P8" s="50"/>
      <c r="Q8" s="50" t="s">
        <v>80</v>
      </c>
      <c r="R8" s="13"/>
      <c r="S8" s="50" t="s">
        <v>81</v>
      </c>
      <c r="T8" s="13"/>
      <c r="U8" s="50" t="s">
        <v>82</v>
      </c>
      <c r="V8" s="49"/>
      <c r="W8" s="49" t="s">
        <v>209</v>
      </c>
      <c r="X8" s="49"/>
      <c r="Y8" s="49" t="s">
        <v>210</v>
      </c>
      <c r="Z8" s="49"/>
      <c r="AA8" s="13"/>
      <c r="AD8" s="54"/>
      <c r="AE8" s="55"/>
      <c r="AF8" s="61"/>
    </row>
    <row r="9" spans="1:32" s="204" customFormat="1" ht="21.45" customHeight="1">
      <c r="C9" s="207"/>
      <c r="D9" s="13"/>
      <c r="E9" s="49" t="s">
        <v>211</v>
      </c>
      <c r="F9" s="49"/>
      <c r="G9" s="50" t="s">
        <v>83</v>
      </c>
      <c r="H9" s="50"/>
      <c r="I9" s="49" t="s">
        <v>84</v>
      </c>
      <c r="J9" s="49"/>
      <c r="K9" s="49"/>
      <c r="L9" s="13"/>
      <c r="M9" s="50" t="s">
        <v>5</v>
      </c>
      <c r="N9" s="50"/>
      <c r="O9" s="50" t="s">
        <v>150</v>
      </c>
      <c r="P9" s="50"/>
      <c r="Q9" s="50" t="s">
        <v>86</v>
      </c>
      <c r="R9" s="13"/>
      <c r="S9" s="208" t="s">
        <v>87</v>
      </c>
      <c r="T9" s="13"/>
      <c r="U9" s="50" t="s">
        <v>88</v>
      </c>
      <c r="V9" s="49"/>
      <c r="W9" s="49" t="s">
        <v>212</v>
      </c>
      <c r="X9" s="49"/>
      <c r="Y9" s="49" t="s">
        <v>213</v>
      </c>
      <c r="Z9" s="49"/>
      <c r="AA9" s="50" t="s">
        <v>89</v>
      </c>
    </row>
    <row r="10" spans="1:32" s="204" customFormat="1" ht="21.45" customHeight="1">
      <c r="C10" s="209" t="s">
        <v>6</v>
      </c>
      <c r="D10" s="210"/>
      <c r="E10" s="49" t="s">
        <v>90</v>
      </c>
      <c r="F10" s="49"/>
      <c r="G10" s="49" t="s">
        <v>91</v>
      </c>
      <c r="H10" s="50"/>
      <c r="I10" s="49" t="s">
        <v>92</v>
      </c>
      <c r="J10" s="49"/>
      <c r="K10" s="49" t="s">
        <v>46</v>
      </c>
      <c r="L10" s="49"/>
      <c r="M10" s="50" t="s">
        <v>93</v>
      </c>
      <c r="N10" s="49"/>
      <c r="O10" s="49" t="s">
        <v>149</v>
      </c>
      <c r="P10" s="49"/>
      <c r="Q10" s="50" t="s">
        <v>94</v>
      </c>
      <c r="R10" s="13"/>
      <c r="S10" s="208" t="s">
        <v>95</v>
      </c>
      <c r="T10" s="13"/>
      <c r="U10" s="50" t="s">
        <v>96</v>
      </c>
      <c r="V10" s="49"/>
      <c r="W10" s="49" t="s">
        <v>214</v>
      </c>
      <c r="X10" s="49"/>
      <c r="Y10" s="49" t="s">
        <v>215</v>
      </c>
      <c r="Z10" s="49"/>
      <c r="AA10" s="50" t="s">
        <v>37</v>
      </c>
    </row>
    <row r="11" spans="1:32" ht="21.45" customHeight="1">
      <c r="C11" s="205"/>
      <c r="D11" s="204"/>
      <c r="E11" s="358" t="s">
        <v>7</v>
      </c>
      <c r="F11" s="358"/>
      <c r="G11" s="358"/>
      <c r="H11" s="358"/>
      <c r="I11" s="358"/>
      <c r="J11" s="358"/>
      <c r="K11" s="358"/>
      <c r="L11" s="358"/>
      <c r="M11" s="358"/>
      <c r="N11" s="358"/>
      <c r="O11" s="358"/>
      <c r="P11" s="358"/>
      <c r="Q11" s="358"/>
      <c r="R11" s="358"/>
      <c r="S11" s="358"/>
      <c r="T11" s="358"/>
      <c r="U11" s="358"/>
      <c r="V11" s="358"/>
      <c r="W11" s="358"/>
      <c r="X11" s="358"/>
      <c r="Y11" s="358"/>
      <c r="Z11" s="358"/>
      <c r="AA11" s="358"/>
    </row>
    <row r="12" spans="1:32" ht="21.45" customHeight="1">
      <c r="A12" s="204" t="s">
        <v>100</v>
      </c>
      <c r="B12" s="204"/>
      <c r="C12" s="205"/>
      <c r="D12" s="204"/>
      <c r="E12" s="211"/>
      <c r="F12" s="211"/>
      <c r="G12" s="211"/>
      <c r="H12" s="211"/>
      <c r="I12" s="211"/>
      <c r="J12" s="211"/>
      <c r="K12" s="211"/>
      <c r="L12" s="211"/>
      <c r="M12" s="211"/>
      <c r="N12" s="211"/>
      <c r="O12" s="211"/>
      <c r="P12" s="211"/>
      <c r="Q12" s="211"/>
      <c r="R12" s="211"/>
      <c r="S12" s="211"/>
      <c r="T12" s="211"/>
      <c r="U12" s="211"/>
      <c r="V12" s="211"/>
      <c r="W12" s="211"/>
      <c r="X12" s="211"/>
      <c r="Y12" s="211"/>
      <c r="Z12" s="211"/>
      <c r="AA12" s="211"/>
    </row>
    <row r="13" spans="1:32" ht="21.45" customHeight="1">
      <c r="A13" s="204" t="s">
        <v>101</v>
      </c>
      <c r="B13" s="204"/>
      <c r="C13" s="205"/>
      <c r="D13" s="204"/>
      <c r="E13" s="212">
        <v>1729277</v>
      </c>
      <c r="F13" s="212"/>
      <c r="G13" s="212">
        <v>208455</v>
      </c>
      <c r="H13" s="212"/>
      <c r="I13" s="212">
        <v>65000</v>
      </c>
      <c r="J13" s="212"/>
      <c r="K13" s="212">
        <v>936011</v>
      </c>
      <c r="L13" s="212"/>
      <c r="M13" s="212">
        <v>-16805</v>
      </c>
      <c r="N13" s="212"/>
      <c r="O13" s="212">
        <v>6340</v>
      </c>
      <c r="P13" s="212"/>
      <c r="Q13" s="212">
        <v>-275079</v>
      </c>
      <c r="R13" s="212"/>
      <c r="S13" s="212">
        <v>-5939</v>
      </c>
      <c r="T13" s="212"/>
      <c r="U13" s="212">
        <v>-29993</v>
      </c>
      <c r="V13" s="204"/>
      <c r="W13" s="213">
        <f>SUM(E13:U13)</f>
        <v>2617267</v>
      </c>
      <c r="X13" s="204"/>
      <c r="Y13" s="214">
        <v>0</v>
      </c>
      <c r="Z13" s="204"/>
      <c r="AA13" s="215">
        <f>SUM(W13:Y13)</f>
        <v>2617267</v>
      </c>
    </row>
    <row r="14" spans="1:32" ht="21.45" customHeight="1">
      <c r="A14" s="204"/>
      <c r="B14" s="204"/>
      <c r="C14" s="205"/>
      <c r="D14" s="204"/>
      <c r="E14" s="212"/>
      <c r="F14" s="212"/>
      <c r="G14" s="212"/>
      <c r="H14" s="212"/>
      <c r="I14" s="212"/>
      <c r="J14" s="212"/>
      <c r="K14" s="212"/>
      <c r="L14" s="212"/>
      <c r="M14" s="212"/>
      <c r="N14" s="212"/>
      <c r="O14" s="212"/>
      <c r="P14" s="212"/>
      <c r="Q14" s="212"/>
      <c r="R14" s="212"/>
      <c r="S14" s="212"/>
      <c r="T14" s="212"/>
      <c r="U14" s="212"/>
      <c r="V14" s="204"/>
      <c r="W14" s="213"/>
      <c r="X14" s="204"/>
      <c r="Y14" s="214"/>
      <c r="Z14" s="204"/>
      <c r="AA14" s="215"/>
    </row>
    <row r="15" spans="1:32" ht="21.45" customHeight="1">
      <c r="A15" s="216" t="s">
        <v>97</v>
      </c>
      <c r="B15" s="216"/>
      <c r="C15" s="13"/>
      <c r="D15" s="204"/>
      <c r="E15" s="212"/>
      <c r="F15" s="212"/>
      <c r="G15" s="212"/>
      <c r="H15" s="212"/>
      <c r="I15" s="212"/>
      <c r="J15" s="212"/>
      <c r="K15" s="212"/>
      <c r="L15" s="212"/>
      <c r="M15" s="212"/>
      <c r="N15" s="212"/>
      <c r="O15" s="212"/>
      <c r="P15" s="212"/>
      <c r="Q15" s="212"/>
      <c r="R15" s="212"/>
      <c r="S15" s="212"/>
      <c r="T15" s="212"/>
      <c r="U15" s="212"/>
      <c r="V15" s="212"/>
      <c r="W15" s="212"/>
      <c r="X15" s="212"/>
      <c r="Y15" s="212"/>
      <c r="Z15" s="212"/>
      <c r="AA15" s="212"/>
    </row>
    <row r="16" spans="1:32" ht="21.45" customHeight="1">
      <c r="A16" s="217" t="s">
        <v>98</v>
      </c>
      <c r="B16" s="217"/>
      <c r="C16" s="218">
        <v>30</v>
      </c>
      <c r="D16" s="204"/>
      <c r="E16" s="219">
        <v>0</v>
      </c>
      <c r="F16" s="220"/>
      <c r="G16" s="219">
        <v>0</v>
      </c>
      <c r="H16" s="10"/>
      <c r="I16" s="219">
        <v>0</v>
      </c>
      <c r="J16" s="10"/>
      <c r="K16" s="221">
        <v>-172926</v>
      </c>
      <c r="L16" s="222"/>
      <c r="M16" s="219">
        <v>0</v>
      </c>
      <c r="N16" s="222"/>
      <c r="O16" s="219">
        <v>0</v>
      </c>
      <c r="P16" s="11"/>
      <c r="Q16" s="219">
        <v>0</v>
      </c>
      <c r="R16" s="11"/>
      <c r="S16" s="219">
        <v>0</v>
      </c>
      <c r="T16" s="222"/>
      <c r="U16" s="219">
        <v>0</v>
      </c>
      <c r="V16" s="10"/>
      <c r="W16" s="223">
        <f>SUM(E16:U16)</f>
        <v>-172926</v>
      </c>
      <c r="X16" s="10"/>
      <c r="Y16" s="219">
        <v>0</v>
      </c>
      <c r="Z16" s="10"/>
      <c r="AA16" s="221">
        <f>SUM(W16:Y16)</f>
        <v>-172926</v>
      </c>
    </row>
    <row r="17" spans="1:28" ht="21.45" customHeight="1">
      <c r="A17" s="224" t="s">
        <v>106</v>
      </c>
      <c r="B17" s="224"/>
      <c r="C17" s="13"/>
      <c r="D17" s="204"/>
      <c r="E17" s="225">
        <f>SUM(E16)</f>
        <v>0</v>
      </c>
      <c r="F17" s="73"/>
      <c r="G17" s="225">
        <f>SUM(G16)</f>
        <v>0</v>
      </c>
      <c r="H17" s="73"/>
      <c r="I17" s="225">
        <f>SUM(I16)</f>
        <v>0</v>
      </c>
      <c r="J17" s="73"/>
      <c r="K17" s="225">
        <f>SUM(K16)</f>
        <v>-172926</v>
      </c>
      <c r="L17" s="73"/>
      <c r="M17" s="225">
        <f>SUM(M16)</f>
        <v>0</v>
      </c>
      <c r="N17" s="73"/>
      <c r="O17" s="225">
        <f>SUM(O16)</f>
        <v>0</v>
      </c>
      <c r="P17" s="73"/>
      <c r="Q17" s="225">
        <f>SUM(Q16)</f>
        <v>0</v>
      </c>
      <c r="R17" s="73"/>
      <c r="S17" s="225">
        <f>SUM(S16)</f>
        <v>0</v>
      </c>
      <c r="T17" s="73"/>
      <c r="U17" s="225">
        <f>SUM(U16)</f>
        <v>0</v>
      </c>
      <c r="V17" s="73"/>
      <c r="W17" s="226">
        <f>SUM(W16)</f>
        <v>-172926</v>
      </c>
      <c r="X17" s="73"/>
      <c r="Y17" s="226">
        <f>SUM(Y16)</f>
        <v>0</v>
      </c>
      <c r="Z17" s="73"/>
      <c r="AA17" s="225">
        <f>SUM(W17:Y17)</f>
        <v>-172926</v>
      </c>
    </row>
    <row r="18" spans="1:28" ht="21.45" customHeight="1">
      <c r="A18" s="224"/>
      <c r="B18" s="224"/>
      <c r="C18" s="13"/>
      <c r="D18" s="204"/>
      <c r="E18" s="73"/>
      <c r="F18" s="73"/>
      <c r="G18" s="73"/>
      <c r="H18" s="73"/>
      <c r="I18" s="73"/>
      <c r="J18" s="73"/>
      <c r="K18" s="73"/>
      <c r="L18" s="73"/>
      <c r="M18" s="73"/>
      <c r="N18" s="73"/>
      <c r="O18" s="73"/>
      <c r="P18" s="73"/>
      <c r="Q18" s="73"/>
      <c r="R18" s="73"/>
      <c r="S18" s="73"/>
      <c r="T18" s="73"/>
      <c r="U18" s="73"/>
      <c r="V18" s="73"/>
      <c r="W18" s="73"/>
      <c r="X18" s="73"/>
      <c r="Y18" s="73"/>
      <c r="Z18" s="73"/>
      <c r="AA18" s="73"/>
    </row>
    <row r="19" spans="1:28" ht="21.45" customHeight="1">
      <c r="A19" s="204" t="s">
        <v>227</v>
      </c>
      <c r="B19" s="204"/>
      <c r="C19" s="205"/>
      <c r="D19" s="204"/>
      <c r="E19" s="212"/>
      <c r="F19" s="212"/>
      <c r="G19" s="212"/>
      <c r="H19" s="212"/>
      <c r="I19" s="212"/>
      <c r="J19" s="212"/>
      <c r="K19" s="212"/>
      <c r="L19" s="212"/>
      <c r="M19" s="212"/>
      <c r="N19" s="212"/>
      <c r="O19" s="212"/>
      <c r="P19" s="212"/>
      <c r="Q19" s="212"/>
      <c r="R19" s="212"/>
      <c r="S19" s="212"/>
      <c r="T19" s="212"/>
      <c r="U19" s="212"/>
      <c r="V19" s="204"/>
      <c r="W19" s="204"/>
      <c r="X19" s="204"/>
      <c r="Y19" s="204"/>
      <c r="Z19" s="204"/>
      <c r="AA19" s="215"/>
    </row>
    <row r="20" spans="1:28" ht="21.45" customHeight="1">
      <c r="A20" s="13" t="s">
        <v>102</v>
      </c>
      <c r="C20" s="205"/>
      <c r="D20" s="204"/>
      <c r="E20" s="72">
        <v>0</v>
      </c>
      <c r="F20" s="220"/>
      <c r="G20" s="72">
        <v>0</v>
      </c>
      <c r="H20" s="10"/>
      <c r="I20" s="72">
        <v>0</v>
      </c>
      <c r="J20" s="10"/>
      <c r="K20" s="227">
        <v>104917</v>
      </c>
      <c r="L20" s="222"/>
      <c r="M20" s="72">
        <v>0</v>
      </c>
      <c r="N20" s="222"/>
      <c r="O20" s="72">
        <v>0</v>
      </c>
      <c r="P20" s="222"/>
      <c r="Q20" s="72">
        <v>0</v>
      </c>
      <c r="R20" s="222"/>
      <c r="S20" s="72">
        <v>0</v>
      </c>
      <c r="T20" s="222"/>
      <c r="U20" s="72">
        <v>0</v>
      </c>
      <c r="V20" s="10"/>
      <c r="W20" s="227">
        <f t="shared" ref="W20:W27" si="0">SUM(E20:U20)</f>
        <v>104917</v>
      </c>
      <c r="X20" s="10"/>
      <c r="Y20" s="72">
        <v>0</v>
      </c>
      <c r="Z20" s="10"/>
      <c r="AA20" s="228">
        <f t="shared" ref="AA20:AA27" si="1">SUM(W20:Y20)</f>
        <v>104917</v>
      </c>
    </row>
    <row r="21" spans="1:28" ht="21.45" customHeight="1">
      <c r="A21" s="13" t="s">
        <v>216</v>
      </c>
      <c r="C21" s="205"/>
      <c r="D21" s="204"/>
      <c r="E21" s="72">
        <v>0</v>
      </c>
      <c r="F21" s="220"/>
      <c r="G21" s="72">
        <v>0</v>
      </c>
      <c r="H21" s="10"/>
      <c r="I21" s="72">
        <v>0</v>
      </c>
      <c r="J21" s="10"/>
      <c r="K21" s="227">
        <v>-12516</v>
      </c>
      <c r="L21" s="222"/>
      <c r="M21" s="222">
        <v>427</v>
      </c>
      <c r="N21" s="222"/>
      <c r="O21" s="227">
        <v>0</v>
      </c>
      <c r="P21" s="222"/>
      <c r="Q21" s="227">
        <v>13919</v>
      </c>
      <c r="R21" s="222"/>
      <c r="S21" s="227">
        <v>-547</v>
      </c>
      <c r="T21" s="222"/>
      <c r="U21" s="227">
        <v>985</v>
      </c>
      <c r="V21" s="10"/>
      <c r="W21" s="227">
        <f t="shared" si="0"/>
        <v>2268</v>
      </c>
      <c r="X21" s="10"/>
      <c r="Y21" s="72">
        <v>0</v>
      </c>
      <c r="Z21" s="10"/>
      <c r="AA21" s="228">
        <f t="shared" si="1"/>
        <v>2268</v>
      </c>
    </row>
    <row r="22" spans="1:28" ht="21.45" customHeight="1">
      <c r="A22" s="13" t="s">
        <v>151</v>
      </c>
      <c r="C22" s="218">
        <v>24</v>
      </c>
      <c r="D22" s="204"/>
      <c r="E22" s="72">
        <v>0</v>
      </c>
      <c r="F22" s="220"/>
      <c r="G22" s="72">
        <v>0</v>
      </c>
      <c r="H22" s="10"/>
      <c r="I22" s="72">
        <v>0</v>
      </c>
      <c r="J22" s="10"/>
      <c r="K22" s="72">
        <v>0</v>
      </c>
      <c r="L22" s="222"/>
      <c r="M22" s="222">
        <v>-2395</v>
      </c>
      <c r="N22" s="222"/>
      <c r="O22" s="227">
        <v>0</v>
      </c>
      <c r="P22" s="222"/>
      <c r="Q22" s="227">
        <v>0</v>
      </c>
      <c r="R22" s="222"/>
      <c r="S22" s="227">
        <v>0</v>
      </c>
      <c r="T22" s="222"/>
      <c r="U22" s="227">
        <v>21219</v>
      </c>
      <c r="V22" s="10"/>
      <c r="W22" s="227">
        <f t="shared" si="0"/>
        <v>18824</v>
      </c>
      <c r="X22" s="10"/>
      <c r="Y22" s="72">
        <v>0</v>
      </c>
      <c r="Z22" s="10"/>
      <c r="AA22" s="228">
        <f t="shared" si="1"/>
        <v>18824</v>
      </c>
    </row>
    <row r="23" spans="1:28" ht="21.45" customHeight="1">
      <c r="A23" s="204" t="s">
        <v>198</v>
      </c>
      <c r="B23" s="204"/>
      <c r="C23" s="205"/>
      <c r="D23" s="204"/>
      <c r="E23" s="226">
        <f>SUM(E20:E22)</f>
        <v>0</v>
      </c>
      <c r="F23" s="73"/>
      <c r="G23" s="226">
        <f>SUM(G20:G22)</f>
        <v>0</v>
      </c>
      <c r="H23" s="73"/>
      <c r="I23" s="226">
        <f>SUM(I20:I22)</f>
        <v>0</v>
      </c>
      <c r="J23" s="73"/>
      <c r="K23" s="226">
        <f>SUM(K20:K22)</f>
        <v>92401</v>
      </c>
      <c r="L23" s="73"/>
      <c r="M23" s="226">
        <f>SUM(M20:M22)</f>
        <v>-1968</v>
      </c>
      <c r="N23" s="73"/>
      <c r="O23" s="226">
        <f>SUM(O20:O22)</f>
        <v>0</v>
      </c>
      <c r="P23" s="73"/>
      <c r="Q23" s="226">
        <f>SUM(Q20:Q22)</f>
        <v>13919</v>
      </c>
      <c r="R23" s="73"/>
      <c r="S23" s="226">
        <f>SUM(S20:S22)</f>
        <v>-547</v>
      </c>
      <c r="T23" s="73"/>
      <c r="U23" s="226">
        <f>SUM(U20:U22)</f>
        <v>22204</v>
      </c>
      <c r="V23" s="73"/>
      <c r="W23" s="226">
        <f t="shared" si="0"/>
        <v>126009</v>
      </c>
      <c r="X23" s="73"/>
      <c r="Y23" s="226">
        <f>SUM(Y20:Y22)</f>
        <v>0</v>
      </c>
      <c r="Z23" s="73"/>
      <c r="AA23" s="226">
        <f t="shared" si="1"/>
        <v>126009</v>
      </c>
    </row>
    <row r="24" spans="1:28" ht="21.45" customHeight="1">
      <c r="A24" s="204"/>
      <c r="B24" s="204"/>
      <c r="C24" s="205"/>
      <c r="D24" s="204"/>
      <c r="E24" s="73"/>
      <c r="F24" s="73"/>
      <c r="G24" s="73"/>
      <c r="H24" s="73"/>
      <c r="I24" s="73"/>
      <c r="J24" s="73"/>
      <c r="K24" s="241"/>
      <c r="L24" s="73"/>
      <c r="M24" s="73"/>
      <c r="N24" s="73"/>
      <c r="O24" s="73"/>
      <c r="P24" s="73"/>
      <c r="Q24" s="73"/>
      <c r="R24" s="73"/>
      <c r="S24" s="73"/>
      <c r="T24" s="73"/>
      <c r="U24" s="73"/>
      <c r="V24" s="73"/>
      <c r="W24" s="241"/>
      <c r="X24" s="73"/>
      <c r="Y24" s="73"/>
      <c r="Z24" s="73"/>
      <c r="AA24" s="241"/>
    </row>
    <row r="25" spans="1:28" ht="21.45" customHeight="1">
      <c r="A25" s="13" t="s">
        <v>99</v>
      </c>
      <c r="C25" s="218">
        <v>22</v>
      </c>
      <c r="E25" s="219">
        <v>0</v>
      </c>
      <c r="F25" s="227"/>
      <c r="G25" s="219">
        <v>0</v>
      </c>
      <c r="H25" s="227"/>
      <c r="I25" s="223">
        <f>-K25</f>
        <v>17000</v>
      </c>
      <c r="J25" s="227"/>
      <c r="K25" s="223">
        <v>-17000</v>
      </c>
      <c r="L25" s="227"/>
      <c r="M25" s="219">
        <v>0</v>
      </c>
      <c r="N25" s="227"/>
      <c r="O25" s="219">
        <v>0</v>
      </c>
      <c r="P25" s="227"/>
      <c r="Q25" s="219">
        <v>0</v>
      </c>
      <c r="R25" s="227"/>
      <c r="S25" s="219">
        <v>0</v>
      </c>
      <c r="T25" s="227"/>
      <c r="U25" s="219">
        <v>0</v>
      </c>
      <c r="V25" s="227"/>
      <c r="W25" s="223">
        <f t="shared" si="0"/>
        <v>0</v>
      </c>
      <c r="X25" s="227"/>
      <c r="Y25" s="219">
        <v>0</v>
      </c>
      <c r="Z25" s="227"/>
      <c r="AA25" s="223">
        <f t="shared" si="1"/>
        <v>0</v>
      </c>
      <c r="AB25" s="267"/>
    </row>
    <row r="26" spans="1:28" ht="21.45" customHeight="1">
      <c r="C26" s="218"/>
      <c r="E26" s="72"/>
      <c r="F26" s="227"/>
      <c r="G26" s="72"/>
      <c r="H26" s="227"/>
      <c r="I26" s="227"/>
      <c r="J26" s="227"/>
      <c r="K26" s="227"/>
      <c r="L26" s="227"/>
      <c r="M26" s="72"/>
      <c r="N26" s="227"/>
      <c r="O26" s="72"/>
      <c r="P26" s="227"/>
      <c r="Q26" s="72"/>
      <c r="R26" s="227"/>
      <c r="S26" s="72"/>
      <c r="T26" s="227"/>
      <c r="U26" s="72"/>
      <c r="V26" s="227"/>
      <c r="W26" s="227"/>
      <c r="X26" s="227"/>
      <c r="Y26" s="72"/>
      <c r="Z26" s="227"/>
      <c r="AA26" s="227"/>
    </row>
    <row r="27" spans="1:28" ht="21.45" customHeight="1" thickBot="1">
      <c r="A27" s="204" t="s">
        <v>103</v>
      </c>
      <c r="B27" s="204"/>
      <c r="C27" s="205"/>
      <c r="D27" s="204"/>
      <c r="E27" s="268">
        <f>SUM(E13,E17,E23)</f>
        <v>1729277</v>
      </c>
      <c r="F27" s="229"/>
      <c r="G27" s="268">
        <f>SUM(G13,G17,G23)</f>
        <v>208455</v>
      </c>
      <c r="H27" s="229"/>
      <c r="I27" s="268">
        <f>SUM(I13,I17,I23)+I25</f>
        <v>82000</v>
      </c>
      <c r="J27" s="229"/>
      <c r="K27" s="268">
        <f>SUM(K13,K17,K23)+K25</f>
        <v>838486</v>
      </c>
      <c r="L27" s="229"/>
      <c r="M27" s="268">
        <f>SUM(M13,M17,M23)</f>
        <v>-18773</v>
      </c>
      <c r="N27" s="229"/>
      <c r="O27" s="268">
        <f>SUM(O13,O17,O23)</f>
        <v>6340</v>
      </c>
      <c r="P27" s="229"/>
      <c r="Q27" s="268">
        <f>SUM(Q13,Q17,Q23)</f>
        <v>-261160</v>
      </c>
      <c r="R27" s="229"/>
      <c r="S27" s="268">
        <f>SUM(S13,S17,S23)</f>
        <v>-6486</v>
      </c>
      <c r="T27" s="229"/>
      <c r="U27" s="268">
        <f>SUM(U13,U17,U23)</f>
        <v>-7789</v>
      </c>
      <c r="V27" s="229"/>
      <c r="W27" s="273">
        <f t="shared" si="0"/>
        <v>2570350</v>
      </c>
      <c r="X27" s="229"/>
      <c r="Y27" s="268">
        <f>Y13+Y17+Y23</f>
        <v>0</v>
      </c>
      <c r="Z27" s="229"/>
      <c r="AA27" s="268">
        <f t="shared" si="1"/>
        <v>2570350</v>
      </c>
      <c r="AB27" s="242"/>
    </row>
    <row r="28" spans="1:28" ht="21.45" customHeight="1" thickTop="1">
      <c r="F28" s="13"/>
    </row>
    <row r="29" spans="1:28" s="51" customFormat="1" ht="23.55" customHeight="1">
      <c r="A29" s="280" t="s">
        <v>0</v>
      </c>
      <c r="B29" s="48"/>
      <c r="C29" s="48"/>
      <c r="D29" s="48"/>
      <c r="E29" s="48"/>
      <c r="F29" s="48"/>
      <c r="G29" s="48"/>
      <c r="H29" s="202"/>
      <c r="I29" s="202"/>
      <c r="J29" s="202"/>
      <c r="K29" s="202"/>
      <c r="L29" s="48"/>
      <c r="M29" s="48"/>
      <c r="N29" s="48"/>
      <c r="O29" s="48"/>
      <c r="P29" s="48"/>
      <c r="Q29" s="48"/>
      <c r="R29" s="48"/>
      <c r="S29" s="48"/>
      <c r="T29" s="48"/>
      <c r="U29" s="48"/>
      <c r="V29" s="202"/>
      <c r="W29" s="202"/>
      <c r="X29" s="202"/>
      <c r="Y29" s="202"/>
      <c r="Z29" s="202"/>
      <c r="AA29" s="202"/>
    </row>
    <row r="30" spans="1:28" s="51" customFormat="1" ht="23.55" customHeight="1">
      <c r="A30" s="280" t="s">
        <v>246</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row>
    <row r="31" spans="1:28" ht="21.45" customHeight="1">
      <c r="A31" s="203"/>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row>
    <row r="32" spans="1:28" s="204" customFormat="1" ht="21.45" customHeight="1">
      <c r="C32" s="205"/>
      <c r="E32" s="359" t="s">
        <v>2</v>
      </c>
      <c r="F32" s="359"/>
      <c r="G32" s="359"/>
      <c r="H32" s="359"/>
      <c r="I32" s="359"/>
      <c r="J32" s="359"/>
      <c r="K32" s="359"/>
      <c r="L32" s="359"/>
      <c r="M32" s="359"/>
      <c r="N32" s="359"/>
      <c r="O32" s="359"/>
      <c r="P32" s="359"/>
      <c r="Q32" s="359"/>
      <c r="R32" s="359"/>
      <c r="S32" s="359"/>
      <c r="T32" s="359"/>
      <c r="U32" s="359"/>
      <c r="V32" s="359"/>
      <c r="W32" s="359"/>
      <c r="X32" s="359"/>
      <c r="Y32" s="359"/>
      <c r="Z32" s="359"/>
      <c r="AA32" s="359"/>
    </row>
    <row r="33" spans="1:32" s="204" customFormat="1" ht="21.45" customHeight="1">
      <c r="C33" s="205"/>
      <c r="F33" s="206"/>
      <c r="H33" s="13"/>
      <c r="I33" s="360" t="s">
        <v>73</v>
      </c>
      <c r="J33" s="360"/>
      <c r="K33" s="360"/>
      <c r="M33" s="361" t="s">
        <v>47</v>
      </c>
      <c r="N33" s="361"/>
      <c r="O33" s="361"/>
      <c r="P33" s="361"/>
      <c r="Q33" s="361"/>
      <c r="R33" s="361"/>
      <c r="S33" s="361"/>
      <c r="T33" s="361"/>
      <c r="U33" s="361"/>
      <c r="AD33" s="54"/>
      <c r="AE33" s="55"/>
      <c r="AF33" s="54"/>
    </row>
    <row r="34" spans="1:32" s="204" customFormat="1" ht="21.45" customHeight="1">
      <c r="C34" s="207"/>
      <c r="D34" s="13"/>
      <c r="E34" s="13"/>
      <c r="F34" s="49"/>
      <c r="G34" s="13"/>
      <c r="H34" s="50"/>
      <c r="I34" s="13"/>
      <c r="J34" s="13"/>
      <c r="K34" s="13"/>
      <c r="L34" s="13"/>
      <c r="M34" s="50"/>
      <c r="N34" s="50"/>
      <c r="O34" s="50"/>
      <c r="P34" s="50"/>
      <c r="Q34" s="50"/>
      <c r="R34" s="13"/>
      <c r="S34" s="50" t="s">
        <v>254</v>
      </c>
      <c r="T34" s="13"/>
      <c r="U34" s="50"/>
      <c r="V34" s="49"/>
      <c r="W34" s="49" t="s">
        <v>89</v>
      </c>
      <c r="X34" s="49"/>
      <c r="Y34" s="49"/>
      <c r="Z34" s="49"/>
      <c r="AA34" s="13"/>
      <c r="AD34" s="54"/>
      <c r="AE34" s="55"/>
      <c r="AF34" s="54"/>
    </row>
    <row r="35" spans="1:32" s="204" customFormat="1" ht="21.45" customHeight="1">
      <c r="C35" s="207"/>
      <c r="D35" s="13"/>
      <c r="E35" s="13"/>
      <c r="F35" s="49"/>
      <c r="G35" s="13"/>
      <c r="H35" s="50"/>
      <c r="I35" s="13"/>
      <c r="J35" s="13"/>
      <c r="K35" s="13"/>
      <c r="L35" s="13"/>
      <c r="M35" s="50" t="s">
        <v>74</v>
      </c>
      <c r="N35" s="50"/>
      <c r="O35" s="50" t="s">
        <v>79</v>
      </c>
      <c r="P35" s="50"/>
      <c r="Q35" s="50" t="s">
        <v>75</v>
      </c>
      <c r="R35" s="13"/>
      <c r="S35" s="50" t="s">
        <v>255</v>
      </c>
      <c r="T35" s="13"/>
      <c r="U35" s="50" t="s">
        <v>287</v>
      </c>
      <c r="V35" s="49"/>
      <c r="W35" s="49" t="s">
        <v>207</v>
      </c>
      <c r="X35" s="49"/>
      <c r="Y35" s="49" t="s">
        <v>208</v>
      </c>
      <c r="Z35" s="49"/>
      <c r="AA35" s="13"/>
      <c r="AD35" s="54"/>
      <c r="AE35" s="55"/>
      <c r="AF35" s="54"/>
    </row>
    <row r="36" spans="1:32" s="204" customFormat="1" ht="21.45" customHeight="1">
      <c r="C36" s="207"/>
      <c r="D36" s="13"/>
      <c r="E36" s="50"/>
      <c r="F36" s="49"/>
      <c r="G36" s="50" t="s">
        <v>77</v>
      </c>
      <c r="H36" s="13"/>
      <c r="I36" s="49"/>
      <c r="J36" s="13"/>
      <c r="K36" s="13"/>
      <c r="L36" s="13"/>
      <c r="M36" s="50" t="s">
        <v>78</v>
      </c>
      <c r="N36" s="50"/>
      <c r="O36" s="50" t="s">
        <v>85</v>
      </c>
      <c r="P36" s="50"/>
      <c r="Q36" s="50" t="s">
        <v>80</v>
      </c>
      <c r="R36" s="13"/>
      <c r="S36" s="50" t="s">
        <v>81</v>
      </c>
      <c r="T36" s="13"/>
      <c r="U36" s="50" t="s">
        <v>82</v>
      </c>
      <c r="V36" s="49"/>
      <c r="W36" s="49" t="s">
        <v>209</v>
      </c>
      <c r="X36" s="49"/>
      <c r="Y36" s="49" t="s">
        <v>210</v>
      </c>
      <c r="Z36" s="49"/>
      <c r="AA36" s="13"/>
      <c r="AD36" s="54"/>
      <c r="AE36" s="55"/>
      <c r="AF36" s="61"/>
    </row>
    <row r="37" spans="1:32" s="204" customFormat="1" ht="21.45" customHeight="1">
      <c r="C37" s="207"/>
      <c r="D37" s="13"/>
      <c r="E37" s="49" t="s">
        <v>211</v>
      </c>
      <c r="F37" s="49"/>
      <c r="G37" s="50" t="s">
        <v>83</v>
      </c>
      <c r="H37" s="50"/>
      <c r="I37" s="49" t="s">
        <v>84</v>
      </c>
      <c r="J37" s="49"/>
      <c r="K37" s="49"/>
      <c r="L37" s="13"/>
      <c r="M37" s="50" t="s">
        <v>5</v>
      </c>
      <c r="N37" s="50"/>
      <c r="O37" s="50" t="s">
        <v>150</v>
      </c>
      <c r="P37" s="50"/>
      <c r="Q37" s="50" t="s">
        <v>86</v>
      </c>
      <c r="R37" s="13"/>
      <c r="S37" s="208" t="s">
        <v>87</v>
      </c>
      <c r="T37" s="13"/>
      <c r="U37" s="50" t="s">
        <v>88</v>
      </c>
      <c r="V37" s="49"/>
      <c r="W37" s="49" t="s">
        <v>212</v>
      </c>
      <c r="X37" s="49"/>
      <c r="Y37" s="49" t="s">
        <v>213</v>
      </c>
      <c r="Z37" s="49"/>
      <c r="AA37" s="50" t="s">
        <v>89</v>
      </c>
    </row>
    <row r="38" spans="1:32" s="204" customFormat="1" ht="21.45" customHeight="1">
      <c r="C38" s="209" t="s">
        <v>6</v>
      </c>
      <c r="D38" s="210"/>
      <c r="E38" s="49" t="s">
        <v>90</v>
      </c>
      <c r="F38" s="49"/>
      <c r="G38" s="49" t="s">
        <v>91</v>
      </c>
      <c r="H38" s="50"/>
      <c r="I38" s="49" t="s">
        <v>92</v>
      </c>
      <c r="J38" s="49"/>
      <c r="K38" s="49" t="s">
        <v>46</v>
      </c>
      <c r="L38" s="49"/>
      <c r="M38" s="50" t="s">
        <v>93</v>
      </c>
      <c r="N38" s="49"/>
      <c r="O38" s="49" t="s">
        <v>149</v>
      </c>
      <c r="P38" s="49"/>
      <c r="Q38" s="50" t="s">
        <v>94</v>
      </c>
      <c r="R38" s="13"/>
      <c r="S38" s="208" t="s">
        <v>95</v>
      </c>
      <c r="T38" s="13"/>
      <c r="U38" s="50" t="s">
        <v>96</v>
      </c>
      <c r="V38" s="49"/>
      <c r="W38" s="49" t="s">
        <v>214</v>
      </c>
      <c r="X38" s="49"/>
      <c r="Y38" s="49" t="s">
        <v>215</v>
      </c>
      <c r="Z38" s="49"/>
      <c r="AA38" s="50" t="s">
        <v>37</v>
      </c>
    </row>
    <row r="39" spans="1:32" ht="21.45" customHeight="1">
      <c r="C39" s="205"/>
      <c r="D39" s="204"/>
      <c r="E39" s="358" t="s">
        <v>7</v>
      </c>
      <c r="F39" s="358"/>
      <c r="G39" s="358"/>
      <c r="H39" s="358"/>
      <c r="I39" s="358"/>
      <c r="J39" s="358"/>
      <c r="K39" s="358"/>
      <c r="L39" s="358"/>
      <c r="M39" s="358"/>
      <c r="N39" s="358"/>
      <c r="O39" s="358"/>
      <c r="P39" s="358"/>
      <c r="Q39" s="358"/>
      <c r="R39" s="358"/>
      <c r="S39" s="358"/>
      <c r="T39" s="358"/>
      <c r="U39" s="358"/>
      <c r="V39" s="358"/>
      <c r="W39" s="358"/>
      <c r="X39" s="358"/>
      <c r="Y39" s="358"/>
      <c r="Z39" s="358"/>
      <c r="AA39" s="358"/>
    </row>
    <row r="40" spans="1:32" ht="21.45" customHeight="1">
      <c r="A40" s="204" t="s">
        <v>154</v>
      </c>
      <c r="B40" s="204"/>
      <c r="F40" s="13"/>
    </row>
    <row r="41" spans="1:32" ht="21.45" customHeight="1">
      <c r="A41" s="204" t="s">
        <v>155</v>
      </c>
      <c r="B41" s="204"/>
      <c r="C41" s="205"/>
      <c r="D41" s="204"/>
      <c r="E41" s="212">
        <f>E27</f>
        <v>1729277</v>
      </c>
      <c r="F41" s="212"/>
      <c r="G41" s="212">
        <v>208455</v>
      </c>
      <c r="H41" s="212"/>
      <c r="I41" s="212">
        <v>82000</v>
      </c>
      <c r="J41" s="212"/>
      <c r="K41" s="212">
        <v>838486</v>
      </c>
      <c r="L41" s="212"/>
      <c r="M41" s="212">
        <v>-18773</v>
      </c>
      <c r="N41" s="212"/>
      <c r="O41" s="212">
        <v>6340</v>
      </c>
      <c r="P41" s="212"/>
      <c r="Q41" s="212">
        <v>-261160</v>
      </c>
      <c r="R41" s="212"/>
      <c r="S41" s="212">
        <v>-6486</v>
      </c>
      <c r="T41" s="212"/>
      <c r="U41" s="212">
        <v>-7789</v>
      </c>
      <c r="V41" s="204"/>
      <c r="W41" s="73">
        <f>SUM(E41:U41)</f>
        <v>2570350</v>
      </c>
      <c r="X41" s="204"/>
      <c r="Y41" s="214">
        <v>0</v>
      </c>
      <c r="Z41" s="204"/>
      <c r="AA41" s="215">
        <f>SUM(W41:Y41)</f>
        <v>2570350</v>
      </c>
    </row>
    <row r="42" spans="1:32" ht="21.45" customHeight="1">
      <c r="A42" s="204"/>
      <c r="B42" s="204"/>
      <c r="C42" s="205"/>
      <c r="D42" s="204"/>
      <c r="E42" s="212"/>
      <c r="F42" s="212"/>
      <c r="G42" s="212"/>
      <c r="H42" s="212"/>
      <c r="I42" s="212"/>
      <c r="J42" s="212"/>
      <c r="K42" s="212"/>
      <c r="L42" s="212"/>
      <c r="M42" s="212"/>
      <c r="N42" s="212"/>
      <c r="O42" s="212"/>
      <c r="P42" s="212"/>
      <c r="Q42" s="212"/>
      <c r="R42" s="212"/>
      <c r="S42" s="212"/>
      <c r="T42" s="212"/>
      <c r="U42" s="212"/>
      <c r="V42" s="204"/>
      <c r="W42" s="73"/>
      <c r="X42" s="204"/>
      <c r="Y42" s="214"/>
      <c r="Z42" s="204"/>
      <c r="AA42" s="215"/>
    </row>
    <row r="43" spans="1:32" ht="21.45" customHeight="1">
      <c r="A43" s="216" t="s">
        <v>97</v>
      </c>
      <c r="B43" s="216"/>
      <c r="C43" s="13"/>
      <c r="D43" s="204"/>
      <c r="E43" s="212"/>
      <c r="F43" s="212"/>
      <c r="G43" s="212"/>
      <c r="H43" s="212"/>
      <c r="I43" s="212"/>
      <c r="J43" s="212"/>
      <c r="K43" s="212"/>
      <c r="L43" s="212"/>
      <c r="M43" s="212"/>
      <c r="N43" s="212"/>
      <c r="O43" s="212"/>
      <c r="P43" s="212"/>
      <c r="Q43" s="212"/>
      <c r="R43" s="212"/>
      <c r="S43" s="212"/>
      <c r="T43" s="212"/>
      <c r="U43" s="212"/>
      <c r="V43" s="212"/>
      <c r="W43" s="212"/>
      <c r="X43" s="212"/>
      <c r="Y43" s="212"/>
      <c r="Z43" s="212"/>
      <c r="AA43" s="212"/>
    </row>
    <row r="44" spans="1:32" ht="21.45" customHeight="1">
      <c r="A44" s="231" t="s">
        <v>217</v>
      </c>
      <c r="B44" s="231"/>
      <c r="C44" s="13"/>
      <c r="D44" s="204"/>
      <c r="E44" s="212"/>
      <c r="F44" s="212"/>
      <c r="G44" s="212"/>
      <c r="H44" s="212"/>
      <c r="I44" s="212"/>
      <c r="J44" s="212"/>
      <c r="K44" s="212"/>
      <c r="L44" s="212"/>
      <c r="M44" s="212"/>
      <c r="N44" s="212"/>
      <c r="O44" s="212"/>
      <c r="P44" s="212"/>
      <c r="Q44" s="212"/>
      <c r="R44" s="212"/>
      <c r="S44" s="212"/>
      <c r="T44" s="212"/>
      <c r="U44" s="212"/>
      <c r="V44" s="212"/>
      <c r="W44" s="212"/>
      <c r="X44" s="212"/>
      <c r="Y44" s="212"/>
      <c r="Z44" s="212"/>
      <c r="AA44" s="212"/>
    </row>
    <row r="45" spans="1:32" ht="21.45" customHeight="1">
      <c r="A45" s="231" t="s">
        <v>218</v>
      </c>
      <c r="B45" s="231"/>
      <c r="C45" s="13"/>
      <c r="D45" s="204"/>
      <c r="E45" s="212"/>
      <c r="F45" s="212"/>
      <c r="G45" s="212"/>
      <c r="H45" s="212"/>
      <c r="I45" s="212"/>
      <c r="J45" s="212"/>
      <c r="K45" s="212"/>
      <c r="L45" s="212"/>
      <c r="M45" s="212"/>
      <c r="N45" s="212"/>
      <c r="O45" s="212"/>
      <c r="P45" s="212"/>
      <c r="Q45" s="212"/>
      <c r="R45" s="212"/>
      <c r="S45" s="212"/>
      <c r="T45" s="212"/>
      <c r="U45" s="212"/>
      <c r="V45" s="212"/>
      <c r="W45" s="212"/>
      <c r="X45" s="212"/>
      <c r="Y45" s="212"/>
      <c r="Z45" s="212"/>
      <c r="AA45" s="212"/>
    </row>
    <row r="46" spans="1:32" ht="21.45" customHeight="1">
      <c r="A46" s="217" t="s">
        <v>219</v>
      </c>
      <c r="B46" s="217"/>
      <c r="C46" s="218">
        <v>21</v>
      </c>
      <c r="D46" s="204"/>
      <c r="E46" s="232">
        <v>773978</v>
      </c>
      <c r="F46" s="232"/>
      <c r="G46" s="232">
        <v>-1294</v>
      </c>
      <c r="H46" s="232"/>
      <c r="I46" s="227">
        <v>0</v>
      </c>
      <c r="J46" s="232"/>
      <c r="K46" s="227">
        <v>0</v>
      </c>
      <c r="L46" s="232"/>
      <c r="M46" s="227">
        <v>0</v>
      </c>
      <c r="N46" s="232"/>
      <c r="O46" s="227">
        <v>0</v>
      </c>
      <c r="P46" s="232"/>
      <c r="Q46" s="227">
        <v>0</v>
      </c>
      <c r="R46" s="232"/>
      <c r="S46" s="227">
        <v>0</v>
      </c>
      <c r="T46" s="232"/>
      <c r="U46" s="227">
        <v>0</v>
      </c>
      <c r="V46" s="232"/>
      <c r="W46" s="227">
        <f>SUM(E46:U46)</f>
        <v>772684</v>
      </c>
      <c r="X46" s="232"/>
      <c r="Y46" s="227">
        <v>0</v>
      </c>
      <c r="Z46" s="232"/>
      <c r="AA46" s="227">
        <f t="shared" ref="AA46:AA47" si="2">SUM(W46:Y46)</f>
        <v>772684</v>
      </c>
    </row>
    <row r="47" spans="1:32" ht="21.45" customHeight="1">
      <c r="A47" s="217" t="s">
        <v>220</v>
      </c>
      <c r="B47" s="217"/>
      <c r="C47" s="218">
        <v>30</v>
      </c>
      <c r="D47" s="204"/>
      <c r="E47" s="227">
        <v>0</v>
      </c>
      <c r="F47" s="220"/>
      <c r="G47" s="227">
        <v>0</v>
      </c>
      <c r="H47" s="10"/>
      <c r="I47" s="227">
        <v>0</v>
      </c>
      <c r="J47" s="10"/>
      <c r="K47" s="221">
        <v>-69170</v>
      </c>
      <c r="L47" s="222"/>
      <c r="M47" s="227">
        <v>0</v>
      </c>
      <c r="N47" s="222"/>
      <c r="O47" s="227">
        <v>0</v>
      </c>
      <c r="P47" s="11"/>
      <c r="Q47" s="227">
        <v>0</v>
      </c>
      <c r="R47" s="11"/>
      <c r="S47" s="227">
        <v>0</v>
      </c>
      <c r="T47" s="222"/>
      <c r="U47" s="227">
        <v>0</v>
      </c>
      <c r="V47" s="10"/>
      <c r="W47" s="223">
        <f>SUM(E47:U47)</f>
        <v>-69170</v>
      </c>
      <c r="X47" s="10"/>
      <c r="Y47" s="227">
        <v>0</v>
      </c>
      <c r="Z47" s="10"/>
      <c r="AA47" s="223">
        <f t="shared" si="2"/>
        <v>-69170</v>
      </c>
    </row>
    <row r="48" spans="1:32" ht="21.45" customHeight="1">
      <c r="A48" s="216" t="s">
        <v>221</v>
      </c>
      <c r="B48" s="217"/>
      <c r="C48" s="218"/>
      <c r="D48" s="204"/>
      <c r="E48" s="277"/>
      <c r="F48" s="220"/>
      <c r="G48" s="277"/>
      <c r="H48" s="10"/>
      <c r="I48" s="277"/>
      <c r="J48" s="10"/>
      <c r="K48" s="11"/>
      <c r="L48" s="222"/>
      <c r="M48" s="277"/>
      <c r="N48" s="222"/>
      <c r="O48" s="277"/>
      <c r="P48" s="11"/>
      <c r="Q48" s="277"/>
      <c r="R48" s="11"/>
      <c r="S48" s="277"/>
      <c r="T48" s="222"/>
      <c r="U48" s="277"/>
      <c r="V48" s="10"/>
      <c r="W48" s="10"/>
      <c r="X48" s="10"/>
      <c r="Y48" s="285"/>
      <c r="Z48" s="10"/>
      <c r="AA48" s="73"/>
    </row>
    <row r="49" spans="1:28" s="204" customFormat="1" ht="21.45" customHeight="1">
      <c r="A49" s="216" t="s">
        <v>222</v>
      </c>
      <c r="B49" s="216"/>
      <c r="C49" s="233"/>
      <c r="E49" s="225">
        <f>SUM(E46:E47)</f>
        <v>773978</v>
      </c>
      <c r="F49" s="234"/>
      <c r="G49" s="225">
        <f>SUM(G46:G47)</f>
        <v>-1294</v>
      </c>
      <c r="H49" s="73"/>
      <c r="I49" s="225">
        <f>SUM(I46:I47)</f>
        <v>0</v>
      </c>
      <c r="J49" s="73"/>
      <c r="K49" s="225">
        <f>SUM(K46:K47)</f>
        <v>-69170</v>
      </c>
      <c r="L49" s="235"/>
      <c r="M49" s="225">
        <f>SUM(M46:M47)</f>
        <v>0</v>
      </c>
      <c r="N49" s="235"/>
      <c r="O49" s="225">
        <f>SUM(O46:O47)</f>
        <v>0</v>
      </c>
      <c r="P49" s="235"/>
      <c r="Q49" s="225">
        <f>SUM(Q46:Q47)</f>
        <v>0</v>
      </c>
      <c r="R49" s="235"/>
      <c r="S49" s="225">
        <f>SUM(S46:S47)</f>
        <v>0</v>
      </c>
      <c r="T49" s="235"/>
      <c r="U49" s="225">
        <f>SUM(U46:U47)</f>
        <v>0</v>
      </c>
      <c r="V49" s="73"/>
      <c r="W49" s="225">
        <f>SUM(E49:U49)</f>
        <v>703514</v>
      </c>
      <c r="X49" s="229"/>
      <c r="Y49" s="286">
        <f>SUM(Y46:Y48)</f>
        <v>0</v>
      </c>
      <c r="Z49" s="229"/>
      <c r="AA49" s="225">
        <f>SUM(W49:Y49)</f>
        <v>703514</v>
      </c>
    </row>
    <row r="50" spans="1:28" ht="21.45" customHeight="1">
      <c r="A50" s="216"/>
      <c r="B50" s="216"/>
      <c r="C50" s="218"/>
      <c r="D50" s="204"/>
      <c r="E50" s="72"/>
      <c r="F50" s="220"/>
      <c r="G50" s="72"/>
      <c r="H50" s="10"/>
      <c r="I50" s="72"/>
      <c r="J50" s="10"/>
      <c r="K50" s="11"/>
      <c r="L50" s="222"/>
      <c r="M50" s="72"/>
      <c r="N50" s="222"/>
      <c r="O50" s="72"/>
      <c r="P50" s="11"/>
      <c r="Q50" s="72"/>
      <c r="R50" s="11"/>
      <c r="S50" s="72"/>
      <c r="T50" s="222"/>
      <c r="U50" s="72"/>
      <c r="V50" s="10"/>
      <c r="W50" s="10"/>
      <c r="X50" s="10"/>
      <c r="Y50" s="10"/>
      <c r="Z50" s="10"/>
      <c r="AA50" s="11"/>
    </row>
    <row r="51" spans="1:28" ht="21.45" customHeight="1">
      <c r="A51" s="216" t="s">
        <v>223</v>
      </c>
      <c r="B51" s="216"/>
      <c r="C51" s="218"/>
      <c r="D51" s="204"/>
      <c r="E51" s="72"/>
      <c r="F51" s="220"/>
      <c r="G51" s="72"/>
      <c r="H51" s="10"/>
      <c r="I51" s="72"/>
      <c r="J51" s="10"/>
      <c r="K51" s="11"/>
      <c r="L51" s="222"/>
      <c r="M51" s="72"/>
      <c r="N51" s="222"/>
      <c r="O51" s="72"/>
      <c r="P51" s="11"/>
      <c r="Q51" s="72"/>
      <c r="R51" s="11"/>
      <c r="S51" s="72"/>
      <c r="T51" s="222"/>
      <c r="U51" s="72"/>
      <c r="V51" s="10"/>
      <c r="W51" s="10"/>
      <c r="X51" s="10"/>
      <c r="Y51" s="10"/>
      <c r="Z51" s="10"/>
      <c r="AA51" s="11"/>
    </row>
    <row r="52" spans="1:28" ht="21.45" customHeight="1">
      <c r="A52" s="217" t="s">
        <v>224</v>
      </c>
      <c r="B52" s="217"/>
      <c r="C52" s="218"/>
      <c r="D52" s="204"/>
      <c r="E52" s="72"/>
      <c r="F52" s="220"/>
      <c r="G52" s="72"/>
      <c r="H52" s="10"/>
      <c r="I52" s="72"/>
      <c r="J52" s="10"/>
      <c r="K52" s="11"/>
      <c r="L52" s="222"/>
      <c r="M52" s="72"/>
      <c r="N52" s="222"/>
      <c r="O52" s="72"/>
      <c r="P52" s="11"/>
      <c r="Q52" s="72"/>
      <c r="R52" s="11"/>
      <c r="S52" s="72"/>
      <c r="T52" s="222"/>
      <c r="U52" s="72"/>
      <c r="V52" s="10"/>
      <c r="W52" s="10"/>
      <c r="X52" s="10"/>
      <c r="Y52" s="10"/>
      <c r="Z52" s="10"/>
      <c r="AA52" s="287"/>
    </row>
    <row r="53" spans="1:28" ht="21.45" customHeight="1">
      <c r="A53" s="217" t="s">
        <v>225</v>
      </c>
      <c r="B53" s="217"/>
      <c r="C53" s="218">
        <v>4</v>
      </c>
      <c r="D53" s="204"/>
      <c r="E53" s="219">
        <v>0</v>
      </c>
      <c r="F53" s="220"/>
      <c r="G53" s="219">
        <v>0</v>
      </c>
      <c r="H53" s="10"/>
      <c r="I53" s="219">
        <v>0</v>
      </c>
      <c r="J53" s="10"/>
      <c r="K53" s="221">
        <v>0</v>
      </c>
      <c r="L53" s="222"/>
      <c r="M53" s="219">
        <v>0</v>
      </c>
      <c r="N53" s="222"/>
      <c r="O53" s="219">
        <v>0</v>
      </c>
      <c r="P53" s="11"/>
      <c r="Q53" s="219">
        <v>0</v>
      </c>
      <c r="R53" s="11"/>
      <c r="S53" s="219">
        <v>0</v>
      </c>
      <c r="T53" s="222"/>
      <c r="U53" s="219">
        <v>0</v>
      </c>
      <c r="V53" s="10"/>
      <c r="W53" s="223">
        <f>SUM(E53:U53)</f>
        <v>0</v>
      </c>
      <c r="X53" s="10"/>
      <c r="Y53" s="227">
        <v>3165024</v>
      </c>
      <c r="Z53" s="10"/>
      <c r="AA53" s="223">
        <f>SUM(W53:Y53)</f>
        <v>3165024</v>
      </c>
    </row>
    <row r="54" spans="1:28" s="204" customFormat="1" ht="21.45" customHeight="1">
      <c r="A54" s="216" t="s">
        <v>226</v>
      </c>
      <c r="B54" s="216"/>
      <c r="C54" s="233"/>
      <c r="E54" s="236">
        <f>SUM(E53)</f>
        <v>0</v>
      </c>
      <c r="F54" s="237"/>
      <c r="G54" s="236">
        <f>SUM(G53)</f>
        <v>0</v>
      </c>
      <c r="H54" s="229"/>
      <c r="I54" s="236">
        <f>SUM(I53)</f>
        <v>0</v>
      </c>
      <c r="J54" s="229"/>
      <c r="K54" s="236">
        <f>SUM(K53)</f>
        <v>0</v>
      </c>
      <c r="L54" s="238"/>
      <c r="M54" s="236">
        <f>SUM(M53)</f>
        <v>0</v>
      </c>
      <c r="N54" s="238"/>
      <c r="O54" s="236">
        <f>SUM(O53)</f>
        <v>0</v>
      </c>
      <c r="P54" s="239"/>
      <c r="Q54" s="236">
        <f>SUM(Q53)</f>
        <v>0</v>
      </c>
      <c r="R54" s="239"/>
      <c r="S54" s="236">
        <f>SUM(S53)</f>
        <v>0</v>
      </c>
      <c r="T54" s="238"/>
      <c r="U54" s="236">
        <f>SUM(U53)</f>
        <v>0</v>
      </c>
      <c r="V54" s="229"/>
      <c r="W54" s="225">
        <f>SUM(E54:U54)</f>
        <v>0</v>
      </c>
      <c r="X54" s="229"/>
      <c r="Y54" s="226">
        <f>SUM(Y53)</f>
        <v>3165024</v>
      </c>
      <c r="Z54" s="229"/>
      <c r="AA54" s="225">
        <f>SUM(W54:Y54)</f>
        <v>3165024</v>
      </c>
    </row>
    <row r="55" spans="1:28" ht="21.45" customHeight="1">
      <c r="A55" s="216"/>
      <c r="B55" s="216"/>
      <c r="C55" s="218"/>
      <c r="D55" s="204"/>
      <c r="E55" s="72"/>
      <c r="F55" s="220"/>
      <c r="G55" s="72"/>
      <c r="H55" s="10"/>
      <c r="I55" s="72"/>
      <c r="J55" s="10"/>
      <c r="K55" s="11"/>
      <c r="L55" s="222"/>
      <c r="M55" s="72"/>
      <c r="N55" s="222"/>
      <c r="O55" s="72"/>
      <c r="P55" s="11"/>
      <c r="Q55" s="72"/>
      <c r="R55" s="11"/>
      <c r="S55" s="72"/>
      <c r="T55" s="222"/>
      <c r="U55" s="72"/>
      <c r="V55" s="10"/>
      <c r="W55" s="10"/>
      <c r="X55" s="10"/>
      <c r="Y55" s="10"/>
      <c r="Z55" s="10"/>
      <c r="AA55" s="11"/>
    </row>
    <row r="56" spans="1:28" s="204" customFormat="1" ht="21.45" customHeight="1">
      <c r="A56" s="224" t="s">
        <v>106</v>
      </c>
      <c r="B56" s="224"/>
      <c r="E56" s="225">
        <f>SUM(E49)</f>
        <v>773978</v>
      </c>
      <c r="F56" s="73"/>
      <c r="G56" s="225">
        <f>SUM(G49)</f>
        <v>-1294</v>
      </c>
      <c r="H56" s="73"/>
      <c r="I56" s="225">
        <f>SUM(I47)</f>
        <v>0</v>
      </c>
      <c r="J56" s="73"/>
      <c r="K56" s="225">
        <f>SUM(K47)</f>
        <v>-69170</v>
      </c>
      <c r="L56" s="73"/>
      <c r="M56" s="225">
        <f>SUM(M47)</f>
        <v>0</v>
      </c>
      <c r="N56" s="73"/>
      <c r="O56" s="225">
        <f>SUM(O47)</f>
        <v>0</v>
      </c>
      <c r="P56" s="73"/>
      <c r="Q56" s="225">
        <f>SUM(Q47)</f>
        <v>0</v>
      </c>
      <c r="R56" s="73"/>
      <c r="S56" s="225">
        <f>SUM(S47)</f>
        <v>0</v>
      </c>
      <c r="T56" s="73"/>
      <c r="U56" s="225">
        <f>SUM(U47)</f>
        <v>0</v>
      </c>
      <c r="V56" s="73"/>
      <c r="W56" s="225">
        <f>SUM(E56:U56)</f>
        <v>703514</v>
      </c>
      <c r="X56" s="73"/>
      <c r="Y56" s="225">
        <f>Y49+Y54</f>
        <v>3165024</v>
      </c>
      <c r="Z56" s="73"/>
      <c r="AA56" s="225">
        <f>SUM(W56:Y56)</f>
        <v>3868538</v>
      </c>
    </row>
    <row r="57" spans="1:28" s="204" customFormat="1" ht="21.45" customHeight="1">
      <c r="A57" s="224"/>
      <c r="B57" s="224"/>
      <c r="E57" s="73"/>
      <c r="F57" s="73"/>
      <c r="G57" s="73"/>
      <c r="H57" s="73"/>
      <c r="I57" s="73"/>
      <c r="J57" s="73"/>
      <c r="K57" s="73"/>
      <c r="L57" s="73"/>
      <c r="M57" s="73"/>
      <c r="N57" s="73"/>
      <c r="O57" s="73"/>
      <c r="P57" s="73"/>
      <c r="Q57" s="73"/>
      <c r="R57" s="73"/>
      <c r="S57" s="73"/>
      <c r="T57" s="73"/>
      <c r="U57" s="73"/>
      <c r="V57" s="73"/>
      <c r="W57" s="73"/>
      <c r="X57" s="73"/>
      <c r="Y57" s="73"/>
      <c r="Z57" s="73"/>
      <c r="AA57" s="73"/>
    </row>
    <row r="58" spans="1:28" ht="21.45" customHeight="1">
      <c r="A58" s="204" t="s">
        <v>227</v>
      </c>
      <c r="B58" s="204"/>
      <c r="C58" s="205"/>
      <c r="D58" s="204"/>
      <c r="E58" s="212"/>
      <c r="F58" s="212"/>
      <c r="G58" s="212"/>
      <c r="H58" s="212"/>
      <c r="I58" s="212"/>
      <c r="J58" s="212"/>
      <c r="K58" s="212"/>
      <c r="L58" s="212"/>
      <c r="M58" s="212"/>
      <c r="N58" s="212"/>
      <c r="O58" s="212"/>
      <c r="P58" s="212"/>
      <c r="Q58" s="212"/>
      <c r="R58" s="212"/>
      <c r="S58" s="212"/>
      <c r="T58" s="212"/>
      <c r="U58" s="212"/>
      <c r="V58" s="288"/>
      <c r="W58" s="288"/>
      <c r="X58" s="288"/>
      <c r="Y58" s="288"/>
      <c r="Z58" s="288"/>
      <c r="AA58" s="215"/>
    </row>
    <row r="59" spans="1:28" ht="21.45" customHeight="1">
      <c r="A59" s="13" t="s">
        <v>228</v>
      </c>
      <c r="C59" s="205"/>
      <c r="D59" s="204"/>
      <c r="E59" s="72">
        <v>0</v>
      </c>
      <c r="F59" s="220"/>
      <c r="G59" s="72">
        <v>0</v>
      </c>
      <c r="H59" s="10"/>
      <c r="I59" s="72">
        <v>0</v>
      </c>
      <c r="J59" s="10"/>
      <c r="K59" s="227">
        <f>'PL 13-14'!D72</f>
        <v>685418</v>
      </c>
      <c r="L59" s="222"/>
      <c r="M59" s="72">
        <v>0</v>
      </c>
      <c r="N59" s="222"/>
      <c r="O59" s="72">
        <v>0</v>
      </c>
      <c r="P59" s="222"/>
      <c r="Q59" s="72">
        <v>0</v>
      </c>
      <c r="R59" s="222"/>
      <c r="S59" s="72">
        <v>0</v>
      </c>
      <c r="T59" s="222"/>
      <c r="U59" s="72">
        <v>0</v>
      </c>
      <c r="V59" s="10"/>
      <c r="W59" s="227">
        <f>SUM(E59:U59)</f>
        <v>685418</v>
      </c>
      <c r="X59" s="10"/>
      <c r="Y59" s="227">
        <f>Y61-Y60</f>
        <v>-324427</v>
      </c>
      <c r="Z59" s="10"/>
      <c r="AA59" s="227">
        <f t="shared" ref="AA59:AA65" si="3">SUM(W59:Y59)</f>
        <v>360991</v>
      </c>
    </row>
    <row r="60" spans="1:28" ht="21.45" customHeight="1">
      <c r="A60" s="13" t="s">
        <v>216</v>
      </c>
      <c r="C60" s="205"/>
      <c r="D60" s="204"/>
      <c r="E60" s="219">
        <v>0</v>
      </c>
      <c r="F60" s="220"/>
      <c r="G60" s="219">
        <v>0</v>
      </c>
      <c r="H60" s="10"/>
      <c r="I60" s="219">
        <v>0</v>
      </c>
      <c r="J60" s="10"/>
      <c r="K60" s="219">
        <v>0</v>
      </c>
      <c r="L60" s="222"/>
      <c r="M60" s="223">
        <f>'PL 13-14'!D61</f>
        <v>429323</v>
      </c>
      <c r="N60" s="222"/>
      <c r="O60" s="219">
        <v>0</v>
      </c>
      <c r="P60" s="222"/>
      <c r="Q60" s="227">
        <v>4124</v>
      </c>
      <c r="R60" s="222"/>
      <c r="S60" s="227">
        <f>'PL 13-14'!D63</f>
        <v>1210</v>
      </c>
      <c r="T60" s="222"/>
      <c r="U60" s="219">
        <v>0</v>
      </c>
      <c r="V60" s="10"/>
      <c r="W60" s="227">
        <f>SUM(E60:U60)</f>
        <v>434657</v>
      </c>
      <c r="X60" s="10"/>
      <c r="Y60" s="227">
        <v>-4270</v>
      </c>
      <c r="Z60" s="10"/>
      <c r="AA60" s="223">
        <f t="shared" si="3"/>
        <v>430387</v>
      </c>
    </row>
    <row r="61" spans="1:28" ht="21.45" customHeight="1">
      <c r="A61" s="204" t="s">
        <v>198</v>
      </c>
      <c r="B61" s="204"/>
      <c r="C61" s="205"/>
      <c r="D61" s="204"/>
      <c r="E61" s="226">
        <f>SUM(E59:E60)</f>
        <v>0</v>
      </c>
      <c r="F61" s="237"/>
      <c r="G61" s="226">
        <f>SUM(G59:G60)</f>
        <v>0</v>
      </c>
      <c r="H61" s="229"/>
      <c r="I61" s="226">
        <f>SUM(I59:I60)</f>
        <v>0</v>
      </c>
      <c r="J61" s="229"/>
      <c r="K61" s="226">
        <f>SUM(K59:K60)</f>
        <v>685418</v>
      </c>
      <c r="L61" s="238"/>
      <c r="M61" s="226">
        <f>SUM(M59:M60)</f>
        <v>429323</v>
      </c>
      <c r="N61" s="238"/>
      <c r="O61" s="226">
        <f>SUM(O59:O60)</f>
        <v>0</v>
      </c>
      <c r="P61" s="238"/>
      <c r="Q61" s="226">
        <f>SUM(Q59:Q60)</f>
        <v>4124</v>
      </c>
      <c r="R61" s="238"/>
      <c r="S61" s="226">
        <f>SUM(S59:S60)</f>
        <v>1210</v>
      </c>
      <c r="T61" s="238"/>
      <c r="U61" s="226">
        <f>SUM(U59:U60)</f>
        <v>0</v>
      </c>
      <c r="V61" s="229"/>
      <c r="W61" s="226">
        <f>SUM(E61:U61)</f>
        <v>1120075</v>
      </c>
      <c r="X61" s="229"/>
      <c r="Y61" s="226">
        <f>'PL 13-14'!D78</f>
        <v>-328697</v>
      </c>
      <c r="Z61" s="229"/>
      <c r="AA61" s="226">
        <f>SUM(W61:Y61)</f>
        <v>791378</v>
      </c>
    </row>
    <row r="62" spans="1:28" ht="21.45" customHeight="1">
      <c r="A62" s="204"/>
      <c r="B62" s="204"/>
      <c r="C62" s="205"/>
      <c r="D62" s="204"/>
      <c r="E62" s="73"/>
      <c r="F62" s="237"/>
      <c r="G62" s="73"/>
      <c r="H62" s="229"/>
      <c r="I62" s="73"/>
      <c r="J62" s="229"/>
      <c r="K62" s="73"/>
      <c r="L62" s="238"/>
      <c r="M62" s="73"/>
      <c r="N62" s="238"/>
      <c r="O62" s="73"/>
      <c r="P62" s="238"/>
      <c r="Q62" s="73"/>
      <c r="R62" s="238"/>
      <c r="S62" s="73"/>
      <c r="T62" s="238"/>
      <c r="U62" s="73"/>
      <c r="V62" s="229"/>
      <c r="W62" s="73"/>
      <c r="X62" s="229"/>
      <c r="Y62" s="73"/>
      <c r="Z62" s="229"/>
      <c r="AA62" s="73"/>
      <c r="AB62" s="267"/>
    </row>
    <row r="63" spans="1:28" ht="21.45" customHeight="1">
      <c r="A63" s="13" t="s">
        <v>99</v>
      </c>
      <c r="B63" s="204"/>
      <c r="C63" s="218">
        <v>22</v>
      </c>
      <c r="D63" s="204"/>
      <c r="E63" s="225">
        <v>0</v>
      </c>
      <c r="F63" s="73"/>
      <c r="G63" s="225">
        <v>0</v>
      </c>
      <c r="H63" s="73"/>
      <c r="I63" s="223">
        <v>900</v>
      </c>
      <c r="J63" s="227"/>
      <c r="K63" s="223">
        <v>-900</v>
      </c>
      <c r="L63" s="73"/>
      <c r="M63" s="225">
        <v>0</v>
      </c>
      <c r="N63" s="73"/>
      <c r="O63" s="225">
        <v>0</v>
      </c>
      <c r="P63" s="73"/>
      <c r="Q63" s="225">
        <v>0</v>
      </c>
      <c r="R63" s="73"/>
      <c r="S63" s="225">
        <v>0</v>
      </c>
      <c r="T63" s="73"/>
      <c r="U63" s="225">
        <v>0</v>
      </c>
      <c r="V63" s="73"/>
      <c r="W63" s="227">
        <f>SUM(E63:U63)</f>
        <v>0</v>
      </c>
      <c r="X63" s="73"/>
      <c r="Y63" s="225">
        <v>0</v>
      </c>
      <c r="Z63" s="73"/>
      <c r="AA63" s="223">
        <f t="shared" si="3"/>
        <v>0</v>
      </c>
      <c r="AB63" s="267"/>
    </row>
    <row r="64" spans="1:28" ht="21.45" customHeight="1">
      <c r="B64" s="204"/>
      <c r="C64" s="218"/>
      <c r="D64" s="204"/>
      <c r="E64" s="73"/>
      <c r="F64" s="73"/>
      <c r="G64" s="73"/>
      <c r="H64" s="73"/>
      <c r="I64" s="73"/>
      <c r="J64" s="73"/>
      <c r="K64" s="73"/>
      <c r="L64" s="73"/>
      <c r="M64" s="73"/>
      <c r="N64" s="73"/>
      <c r="O64" s="73"/>
      <c r="P64" s="73"/>
      <c r="Q64" s="73"/>
      <c r="R64" s="73"/>
      <c r="S64" s="73"/>
      <c r="T64" s="73"/>
      <c r="U64" s="73"/>
      <c r="V64" s="73"/>
      <c r="W64" s="241"/>
      <c r="X64" s="73"/>
      <c r="Y64" s="73"/>
      <c r="Z64" s="73"/>
      <c r="AA64" s="73"/>
      <c r="AB64" s="267"/>
    </row>
    <row r="65" spans="1:27" ht="21.45" customHeight="1" thickBot="1">
      <c r="A65" s="204" t="s">
        <v>156</v>
      </c>
      <c r="B65" s="204"/>
      <c r="C65" s="205"/>
      <c r="D65" s="204"/>
      <c r="E65" s="268">
        <f>SUM(E41,E56,E61)</f>
        <v>2503255</v>
      </c>
      <c r="F65" s="73"/>
      <c r="G65" s="268">
        <f>SUM(G41,G56,G61)</f>
        <v>207161</v>
      </c>
      <c r="H65" s="73"/>
      <c r="I65" s="268">
        <f>SUM(I41,I56,I61,I63)</f>
        <v>82900</v>
      </c>
      <c r="J65" s="73"/>
      <c r="K65" s="268">
        <f>SUM(K41,K56,K61,K63)</f>
        <v>1453834</v>
      </c>
      <c r="L65" s="73"/>
      <c r="M65" s="268">
        <f>SUM(M41,M56,M61)</f>
        <v>410550</v>
      </c>
      <c r="N65" s="73"/>
      <c r="O65" s="268">
        <f>SUM(O41,O56,O61)</f>
        <v>6340</v>
      </c>
      <c r="P65" s="73"/>
      <c r="Q65" s="268">
        <f>SUM(Q41,Q56,Q61)</f>
        <v>-257036</v>
      </c>
      <c r="R65" s="73"/>
      <c r="S65" s="268">
        <f>SUM(S41,S56,S61)</f>
        <v>-5276</v>
      </c>
      <c r="T65" s="73"/>
      <c r="U65" s="268">
        <f>SUM(U41,U56,U61)</f>
        <v>-7789</v>
      </c>
      <c r="V65" s="73"/>
      <c r="W65" s="268">
        <f>SUM(E65:U65)</f>
        <v>4393939</v>
      </c>
      <c r="X65" s="73"/>
      <c r="Y65" s="268">
        <f>SUM(Y41,Y56,Y61)</f>
        <v>2836327</v>
      </c>
      <c r="Z65" s="73"/>
      <c r="AA65" s="268">
        <f t="shared" si="3"/>
        <v>7230266</v>
      </c>
    </row>
    <row r="66" spans="1:27" ht="33" customHeight="1" thickTop="1"/>
    <row r="67" spans="1:27" ht="33" customHeight="1">
      <c r="A67" s="240"/>
      <c r="B67" s="240"/>
      <c r="E67" s="278"/>
      <c r="F67" s="278"/>
      <c r="G67" s="278"/>
      <c r="H67" s="278"/>
      <c r="I67" s="278"/>
      <c r="J67" s="278"/>
      <c r="K67" s="278"/>
      <c r="L67" s="278"/>
      <c r="M67" s="278"/>
      <c r="N67" s="278"/>
      <c r="O67" s="278"/>
      <c r="P67" s="278"/>
      <c r="Q67" s="278"/>
      <c r="R67" s="278"/>
      <c r="S67" s="278"/>
      <c r="T67" s="278"/>
      <c r="U67" s="278"/>
      <c r="V67" s="278"/>
      <c r="W67" s="278"/>
      <c r="X67" s="278"/>
      <c r="Y67" s="278"/>
      <c r="Z67" s="278"/>
      <c r="AA67" s="278"/>
    </row>
    <row r="68" spans="1:27" ht="33" customHeight="1">
      <c r="AA68" s="228"/>
    </row>
  </sheetData>
  <mergeCells count="8">
    <mergeCell ref="E39:AA39"/>
    <mergeCell ref="E4:AA4"/>
    <mergeCell ref="I5:K5"/>
    <mergeCell ref="M5:U5"/>
    <mergeCell ref="E11:AA11"/>
    <mergeCell ref="E32:AA32"/>
    <mergeCell ref="I33:K33"/>
    <mergeCell ref="M33:U33"/>
  </mergeCells>
  <pageMargins left="0.8" right="0.8" top="0.48" bottom="0.5" header="0.5" footer="0.5"/>
  <pageSetup paperSize="9" scale="57" firstPageNumber="15" fitToHeight="0" orientation="landscape" useFirstPageNumber="1" r:id="rId1"/>
  <headerFooter alignWithMargins="0">
    <oddFooter>&amp;L&amp;15  หมายเหตุประกอบงบการเงินเป็นส่วนหนึ่งของงบการเงินนี้&amp;C&amp;15
&amp;P</oddFooter>
  </headerFooter>
  <rowBreaks count="1" manualBreakCount="1">
    <brk id="28" max="2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V62"/>
  <sheetViews>
    <sheetView showOutlineSymbols="0" view="pageBreakPreview" topLeftCell="A47" zoomScale="80" zoomScaleNormal="100" zoomScaleSheetLayoutView="80" workbookViewId="0">
      <selection activeCell="R47" sqref="R47"/>
    </sheetView>
  </sheetViews>
  <sheetFormatPr defaultColWidth="10.625" defaultRowHeight="27.75" customHeight="1"/>
  <cols>
    <col min="1" max="1" width="54.5" style="15" customWidth="1"/>
    <col min="2" max="2" width="10.625" style="17" bestFit="1" customWidth="1"/>
    <col min="3" max="3" width="2.125" style="15" customWidth="1"/>
    <col min="4" max="4" width="18.5" style="60" customWidth="1"/>
    <col min="5" max="5" width="2.125" style="60" customWidth="1"/>
    <col min="6" max="6" width="18.5" style="60" customWidth="1"/>
    <col min="7" max="7" width="2.125" style="60" customWidth="1"/>
    <col min="8" max="8" width="18.5" style="60" customWidth="1"/>
    <col min="9" max="9" width="2.125" style="60" customWidth="1"/>
    <col min="10" max="10" width="18.5" style="60" customWidth="1"/>
    <col min="11" max="11" width="2.125" style="60" customWidth="1"/>
    <col min="12" max="12" width="18.5" style="60" customWidth="1"/>
    <col min="13" max="13" width="2.125" style="60" customWidth="1"/>
    <col min="14" max="14" width="19.375" style="60" customWidth="1"/>
    <col min="15" max="15" width="2.125" style="60" customWidth="1"/>
    <col min="16" max="16" width="18.5" style="60" customWidth="1"/>
    <col min="17" max="17" width="9" style="15" customWidth="1"/>
    <col min="18" max="16384" width="10.625" style="15"/>
  </cols>
  <sheetData>
    <row r="1" spans="1:22" s="14" customFormat="1" ht="22.95" customHeight="1">
      <c r="A1" s="280" t="s">
        <v>0</v>
      </c>
      <c r="B1" s="51"/>
      <c r="C1" s="51"/>
      <c r="D1" s="51"/>
      <c r="E1" s="51"/>
      <c r="F1" s="51"/>
      <c r="G1" s="51"/>
      <c r="H1" s="51"/>
      <c r="I1" s="51"/>
      <c r="J1" s="51"/>
      <c r="K1" s="51"/>
      <c r="L1" s="51"/>
      <c r="M1" s="51"/>
      <c r="N1" s="51"/>
      <c r="O1" s="51"/>
      <c r="P1" s="51"/>
      <c r="Q1" s="51"/>
      <c r="R1" s="51"/>
      <c r="S1" s="51"/>
      <c r="T1" s="51"/>
      <c r="U1" s="51"/>
      <c r="V1" s="51"/>
    </row>
    <row r="2" spans="1:22" s="14" customFormat="1" ht="22.95" customHeight="1">
      <c r="A2" s="280" t="s">
        <v>72</v>
      </c>
      <c r="B2" s="48"/>
      <c r="C2" s="48"/>
      <c r="D2" s="48"/>
      <c r="E2" s="48"/>
      <c r="F2" s="48"/>
      <c r="G2" s="48"/>
      <c r="H2" s="48"/>
      <c r="I2" s="48"/>
      <c r="J2" s="48"/>
      <c r="K2" s="48"/>
      <c r="L2" s="48"/>
      <c r="M2" s="48"/>
      <c r="N2" s="48"/>
      <c r="O2" s="48"/>
      <c r="P2" s="48"/>
    </row>
    <row r="3" spans="1:22" ht="21" customHeight="1">
      <c r="D3" s="15"/>
      <c r="E3" s="15"/>
      <c r="F3" s="15"/>
      <c r="G3" s="15"/>
      <c r="H3" s="15"/>
      <c r="I3" s="15"/>
      <c r="J3" s="15"/>
      <c r="K3" s="15"/>
      <c r="L3" s="15"/>
      <c r="M3" s="15"/>
      <c r="N3" s="15"/>
      <c r="O3" s="15"/>
      <c r="P3" s="45"/>
    </row>
    <row r="4" spans="1:22" s="16" customFormat="1" ht="21" customHeight="1">
      <c r="B4" s="20"/>
      <c r="D4" s="364" t="s">
        <v>3</v>
      </c>
      <c r="E4" s="364"/>
      <c r="F4" s="364"/>
      <c r="G4" s="364"/>
      <c r="H4" s="364"/>
      <c r="I4" s="364"/>
      <c r="J4" s="364"/>
      <c r="K4" s="364"/>
      <c r="L4" s="364"/>
      <c r="M4" s="364"/>
      <c r="N4" s="364"/>
      <c r="O4" s="364"/>
      <c r="P4" s="364"/>
    </row>
    <row r="5" spans="1:22" s="16" customFormat="1" ht="21" customHeight="1">
      <c r="B5" s="20"/>
      <c r="D5" s="43"/>
      <c r="E5" s="43"/>
      <c r="F5" s="43"/>
      <c r="G5" s="43"/>
      <c r="H5" s="360" t="s">
        <v>73</v>
      </c>
      <c r="I5" s="360"/>
      <c r="J5" s="360"/>
      <c r="K5" s="52"/>
      <c r="L5" s="362" t="s">
        <v>104</v>
      </c>
      <c r="M5" s="362"/>
      <c r="N5" s="362"/>
      <c r="O5" s="53"/>
      <c r="S5" s="54"/>
      <c r="T5" s="55"/>
      <c r="U5" s="54"/>
    </row>
    <row r="6" spans="1:22" s="16" customFormat="1" ht="21" customHeight="1">
      <c r="B6" s="17"/>
      <c r="C6" s="15"/>
      <c r="D6" s="18"/>
      <c r="E6" s="18"/>
      <c r="F6" s="18"/>
      <c r="G6" s="18"/>
      <c r="H6" s="56"/>
      <c r="I6" s="56"/>
      <c r="J6" s="56"/>
      <c r="K6" s="56"/>
      <c r="L6" s="50" t="s">
        <v>105</v>
      </c>
      <c r="M6" s="18"/>
      <c r="N6" s="57" t="s">
        <v>76</v>
      </c>
      <c r="O6" s="58"/>
      <c r="P6" s="15"/>
      <c r="Q6" s="15"/>
      <c r="S6" s="54"/>
      <c r="T6" s="55"/>
      <c r="U6" s="54"/>
    </row>
    <row r="7" spans="1:22" s="16" customFormat="1" ht="21" customHeight="1">
      <c r="B7" s="17"/>
      <c r="C7" s="15"/>
      <c r="D7" s="50" t="s">
        <v>23</v>
      </c>
      <c r="E7" s="18"/>
      <c r="F7" s="36" t="s">
        <v>77</v>
      </c>
      <c r="G7" s="18"/>
      <c r="H7" s="59"/>
      <c r="I7" s="15"/>
      <c r="J7" s="15"/>
      <c r="K7" s="36"/>
      <c r="L7" s="50" t="s">
        <v>78</v>
      </c>
      <c r="M7" s="18"/>
      <c r="N7" s="57" t="s">
        <v>82</v>
      </c>
      <c r="O7" s="60"/>
      <c r="P7" s="15"/>
      <c r="Q7" s="15"/>
      <c r="S7" s="54"/>
      <c r="T7" s="55"/>
      <c r="U7" s="61"/>
    </row>
    <row r="8" spans="1:22" s="16" customFormat="1" ht="21" customHeight="1">
      <c r="B8" s="17"/>
      <c r="C8" s="15"/>
      <c r="D8" s="50" t="s">
        <v>211</v>
      </c>
      <c r="E8" s="59"/>
      <c r="F8" s="36" t="s">
        <v>83</v>
      </c>
      <c r="G8" s="18"/>
      <c r="H8" s="59" t="s">
        <v>84</v>
      </c>
      <c r="I8" s="59"/>
      <c r="J8" s="59"/>
      <c r="K8" s="36"/>
      <c r="L8" s="50" t="s">
        <v>5</v>
      </c>
      <c r="M8" s="18"/>
      <c r="N8" s="18" t="s">
        <v>88</v>
      </c>
      <c r="O8" s="59"/>
      <c r="P8" s="36" t="s">
        <v>89</v>
      </c>
      <c r="Q8" s="15"/>
    </row>
    <row r="9" spans="1:22" s="16" customFormat="1" ht="21" customHeight="1">
      <c r="B9" s="62" t="s">
        <v>6</v>
      </c>
      <c r="C9" s="18"/>
      <c r="D9" s="49" t="s">
        <v>90</v>
      </c>
      <c r="E9" s="59"/>
      <c r="F9" s="63" t="s">
        <v>91</v>
      </c>
      <c r="G9" s="18"/>
      <c r="H9" s="59" t="s">
        <v>92</v>
      </c>
      <c r="I9" s="59"/>
      <c r="J9" s="59" t="s">
        <v>46</v>
      </c>
      <c r="K9" s="36"/>
      <c r="L9" s="50" t="s">
        <v>93</v>
      </c>
      <c r="M9" s="18"/>
      <c r="N9" s="57" t="s">
        <v>96</v>
      </c>
      <c r="O9" s="59"/>
      <c r="P9" s="36" t="s">
        <v>37</v>
      </c>
      <c r="Q9" s="15"/>
    </row>
    <row r="10" spans="1:22" ht="21" customHeight="1">
      <c r="B10" s="29"/>
      <c r="C10" s="36"/>
      <c r="D10" s="363" t="s">
        <v>7</v>
      </c>
      <c r="E10" s="363"/>
      <c r="F10" s="363"/>
      <c r="G10" s="363"/>
      <c r="H10" s="363"/>
      <c r="I10" s="363"/>
      <c r="J10" s="363"/>
      <c r="K10" s="363"/>
      <c r="L10" s="363"/>
      <c r="M10" s="363"/>
      <c r="N10" s="363"/>
      <c r="O10" s="363"/>
      <c r="P10" s="363"/>
    </row>
    <row r="11" spans="1:22" ht="21" customHeight="1">
      <c r="A11" s="64" t="s">
        <v>100</v>
      </c>
      <c r="B11" s="29"/>
      <c r="C11" s="36"/>
      <c r="D11" s="65"/>
      <c r="E11" s="65"/>
      <c r="F11" s="65"/>
      <c r="G11" s="65"/>
      <c r="H11" s="65"/>
      <c r="I11" s="65"/>
      <c r="J11" s="65"/>
      <c r="K11" s="65"/>
      <c r="L11" s="65"/>
      <c r="M11" s="65"/>
      <c r="N11" s="65"/>
      <c r="O11" s="65"/>
      <c r="P11" s="65"/>
    </row>
    <row r="12" spans="1:22" s="12" customFormat="1" ht="21" customHeight="1">
      <c r="A12" s="16" t="s">
        <v>101</v>
      </c>
      <c r="B12" s="36"/>
      <c r="C12" s="16"/>
      <c r="D12" s="31">
        <v>1729277</v>
      </c>
      <c r="E12" s="31"/>
      <c r="F12" s="31">
        <v>208455</v>
      </c>
      <c r="G12" s="31"/>
      <c r="H12" s="31">
        <v>65000</v>
      </c>
      <c r="I12" s="31"/>
      <c r="J12" s="31">
        <v>722712</v>
      </c>
      <c r="K12" s="31"/>
      <c r="L12" s="31">
        <v>825</v>
      </c>
      <c r="M12" s="31"/>
      <c r="N12" s="31">
        <v>-8774</v>
      </c>
      <c r="O12" s="31"/>
      <c r="P12" s="31">
        <f>SUM(D12:N12)</f>
        <v>2717495</v>
      </c>
    </row>
    <row r="13" spans="1:22" s="12" customFormat="1" ht="21" customHeight="1">
      <c r="A13" s="16"/>
      <c r="B13" s="36"/>
      <c r="C13" s="16"/>
      <c r="D13" s="31"/>
      <c r="E13" s="31"/>
      <c r="F13" s="31"/>
      <c r="G13" s="31"/>
      <c r="H13" s="31"/>
      <c r="I13" s="31"/>
      <c r="J13" s="31"/>
      <c r="K13" s="31"/>
      <c r="L13" s="31"/>
      <c r="M13" s="31"/>
      <c r="N13" s="31"/>
      <c r="O13" s="31"/>
      <c r="P13" s="31"/>
    </row>
    <row r="14" spans="1:22" s="12" customFormat="1" ht="21" customHeight="1">
      <c r="A14" s="137" t="s">
        <v>97</v>
      </c>
      <c r="B14" s="13"/>
      <c r="C14" s="16"/>
      <c r="D14" s="31"/>
      <c r="E14" s="31"/>
      <c r="F14" s="31"/>
      <c r="G14" s="31"/>
      <c r="H14" s="31"/>
      <c r="I14" s="31"/>
      <c r="J14" s="31"/>
      <c r="K14" s="31"/>
      <c r="L14" s="31"/>
      <c r="M14" s="31"/>
      <c r="N14" s="31"/>
      <c r="O14" s="31"/>
      <c r="P14" s="31"/>
    </row>
    <row r="15" spans="1:22" s="12" customFormat="1" ht="21" customHeight="1">
      <c r="A15" s="138" t="s">
        <v>98</v>
      </c>
      <c r="B15" s="29">
        <v>30</v>
      </c>
      <c r="C15" s="16"/>
      <c r="D15" s="139">
        <v>0</v>
      </c>
      <c r="E15" s="140"/>
      <c r="F15" s="139">
        <v>0</v>
      </c>
      <c r="G15" s="141"/>
      <c r="H15" s="139">
        <v>0</v>
      </c>
      <c r="I15" s="141"/>
      <c r="J15" s="27">
        <f>-172926</f>
        <v>-172926</v>
      </c>
      <c r="K15" s="67"/>
      <c r="L15" s="181">
        <v>0</v>
      </c>
      <c r="M15" s="67"/>
      <c r="N15" s="139">
        <v>0</v>
      </c>
      <c r="O15" s="67"/>
      <c r="P15" s="26">
        <f>SUM(D15:N15)</f>
        <v>-172926</v>
      </c>
      <c r="Q15" s="11"/>
      <c r="R15" s="72"/>
      <c r="S15" s="11"/>
      <c r="T15" s="72"/>
      <c r="U15" s="10"/>
      <c r="V15" s="11"/>
    </row>
    <row r="16" spans="1:22" s="12" customFormat="1" ht="21" customHeight="1">
      <c r="A16" s="142" t="s">
        <v>106</v>
      </c>
      <c r="B16" s="66"/>
      <c r="C16" s="16"/>
      <c r="D16" s="146">
        <f>SUM(D15:D15)</f>
        <v>0</v>
      </c>
      <c r="E16" s="143"/>
      <c r="F16" s="146">
        <f>SUM(F15:F15)</f>
        <v>0</v>
      </c>
      <c r="G16" s="143"/>
      <c r="H16" s="146">
        <f>SUM(H15:H15)</f>
        <v>0</v>
      </c>
      <c r="I16" s="143"/>
      <c r="J16" s="146">
        <f>SUM(J15:J15)</f>
        <v>-172926</v>
      </c>
      <c r="K16" s="143"/>
      <c r="L16" s="146">
        <f>SUM(L15:L15)</f>
        <v>0</v>
      </c>
      <c r="M16" s="143"/>
      <c r="N16" s="146">
        <f>SUM(N15:N15)</f>
        <v>0</v>
      </c>
      <c r="O16" s="143"/>
      <c r="P16" s="146">
        <f>SUM(P15:P15)</f>
        <v>-172926</v>
      </c>
      <c r="Q16" s="73"/>
      <c r="R16" s="73"/>
      <c r="S16" s="73"/>
      <c r="T16" s="73"/>
      <c r="U16" s="73"/>
      <c r="V16" s="73"/>
    </row>
    <row r="17" spans="1:22" s="12" customFormat="1" ht="21" customHeight="1">
      <c r="A17" s="16"/>
      <c r="B17" s="36"/>
      <c r="C17" s="16"/>
      <c r="D17" s="31"/>
      <c r="E17" s="31"/>
      <c r="F17" s="31"/>
      <c r="G17" s="31"/>
      <c r="H17" s="31"/>
      <c r="I17" s="31"/>
      <c r="J17" s="31"/>
      <c r="K17" s="31"/>
      <c r="L17" s="31"/>
      <c r="M17" s="31"/>
      <c r="N17" s="31"/>
      <c r="O17" s="31"/>
      <c r="P17" s="31"/>
    </row>
    <row r="18" spans="1:22" ht="21" customHeight="1">
      <c r="A18" s="16" t="s">
        <v>227</v>
      </c>
      <c r="B18" s="20"/>
      <c r="C18" s="16"/>
      <c r="D18" s="31"/>
      <c r="E18" s="31"/>
      <c r="F18" s="31"/>
      <c r="G18" s="31"/>
      <c r="H18" s="31"/>
      <c r="I18" s="31"/>
      <c r="J18" s="31"/>
      <c r="K18" s="31"/>
      <c r="L18" s="31"/>
      <c r="M18" s="31"/>
      <c r="N18" s="31"/>
      <c r="O18" s="31"/>
      <c r="P18" s="31"/>
    </row>
    <row r="19" spans="1:22" ht="21" customHeight="1">
      <c r="A19" s="15" t="s">
        <v>102</v>
      </c>
      <c r="D19" s="181">
        <v>0</v>
      </c>
      <c r="E19" s="26"/>
      <c r="F19" s="181">
        <v>0</v>
      </c>
      <c r="G19" s="26"/>
      <c r="H19" s="181">
        <v>0</v>
      </c>
      <c r="I19" s="26"/>
      <c r="J19" s="26">
        <f>'PL 13-14'!J44</f>
        <v>337807</v>
      </c>
      <c r="K19" s="26"/>
      <c r="L19" s="183">
        <v>0</v>
      </c>
      <c r="M19" s="26"/>
      <c r="N19" s="183">
        <v>0</v>
      </c>
      <c r="O19" s="26"/>
      <c r="P19" s="145">
        <f t="shared" ref="P19:P20" si="0">SUM(D19:N19)</f>
        <v>337807</v>
      </c>
    </row>
    <row r="20" spans="1:22" ht="21" customHeight="1">
      <c r="A20" s="15" t="s">
        <v>216</v>
      </c>
      <c r="D20" s="182">
        <v>0</v>
      </c>
      <c r="E20" s="26"/>
      <c r="F20" s="182">
        <v>0</v>
      </c>
      <c r="G20" s="26"/>
      <c r="H20" s="182">
        <v>0</v>
      </c>
      <c r="I20" s="26"/>
      <c r="J20" s="39">
        <v>0</v>
      </c>
      <c r="K20" s="26"/>
      <c r="L20" s="39">
        <v>-177</v>
      </c>
      <c r="M20" s="26"/>
      <c r="N20" s="39">
        <f>'PL 13-14'!J65</f>
        <v>985</v>
      </c>
      <c r="O20" s="26"/>
      <c r="P20" s="179">
        <f t="shared" si="0"/>
        <v>808</v>
      </c>
    </row>
    <row r="21" spans="1:22" ht="21" customHeight="1">
      <c r="A21" s="64" t="s">
        <v>198</v>
      </c>
      <c r="B21" s="20"/>
      <c r="C21" s="16"/>
      <c r="D21" s="146">
        <f>SUM(D19:D20)</f>
        <v>0</v>
      </c>
      <c r="E21" s="32"/>
      <c r="F21" s="146">
        <f>SUM(F19:F20)</f>
        <v>0</v>
      </c>
      <c r="G21" s="32"/>
      <c r="H21" s="270">
        <f>SUM(H19:H20)</f>
        <v>0</v>
      </c>
      <c r="I21" s="32"/>
      <c r="J21" s="270">
        <f>SUM(J19:J20)</f>
        <v>337807</v>
      </c>
      <c r="K21" s="143"/>
      <c r="L21" s="270">
        <f>SUM(L20:L20)</f>
        <v>-177</v>
      </c>
      <c r="M21" s="32"/>
      <c r="N21" s="270">
        <f>SUM(N19:N20)</f>
        <v>985</v>
      </c>
      <c r="O21" s="32"/>
      <c r="P21" s="270">
        <f>SUM(P19:P20)</f>
        <v>338615</v>
      </c>
    </row>
    <row r="22" spans="1:22" s="12" customFormat="1" ht="21" customHeight="1">
      <c r="A22" s="16"/>
      <c r="B22" s="36"/>
      <c r="C22" s="16"/>
      <c r="D22" s="31"/>
      <c r="E22" s="31"/>
      <c r="F22" s="31"/>
      <c r="G22" s="31"/>
      <c r="H22" s="31"/>
      <c r="I22" s="31"/>
      <c r="J22" s="31"/>
      <c r="K22" s="31"/>
      <c r="L22" s="31"/>
      <c r="M22" s="31"/>
      <c r="N22" s="31"/>
      <c r="O22" s="31"/>
      <c r="P22" s="31"/>
    </row>
    <row r="23" spans="1:22" s="12" customFormat="1" ht="21" customHeight="1">
      <c r="A23" s="66" t="s">
        <v>99</v>
      </c>
      <c r="B23" s="29">
        <v>22</v>
      </c>
      <c r="C23" s="15"/>
      <c r="D23" s="182">
        <v>0</v>
      </c>
      <c r="E23" s="27"/>
      <c r="F23" s="182">
        <v>0</v>
      </c>
      <c r="G23" s="27"/>
      <c r="H23" s="39">
        <v>17000</v>
      </c>
      <c r="I23" s="27"/>
      <c r="J23" s="272">
        <f>-17000</f>
        <v>-17000</v>
      </c>
      <c r="K23" s="27"/>
      <c r="L23" s="269">
        <v>0</v>
      </c>
      <c r="M23" s="27"/>
      <c r="N23" s="269">
        <v>0</v>
      </c>
      <c r="O23" s="27"/>
      <c r="P23" s="179">
        <f>SUM(D23:N23)</f>
        <v>0</v>
      </c>
    </row>
    <row r="24" spans="1:22" s="12" customFormat="1" ht="21" customHeight="1">
      <c r="A24" s="16"/>
      <c r="B24" s="36"/>
      <c r="C24" s="16"/>
      <c r="D24" s="31"/>
      <c r="E24" s="31"/>
      <c r="F24" s="31"/>
      <c r="G24" s="31"/>
      <c r="H24" s="31"/>
      <c r="I24" s="31"/>
      <c r="J24" s="31"/>
      <c r="K24" s="31"/>
      <c r="L24" s="31"/>
      <c r="M24" s="31"/>
      <c r="N24" s="31"/>
      <c r="O24" s="31"/>
      <c r="P24" s="31"/>
    </row>
    <row r="25" spans="1:22" s="12" customFormat="1" ht="21" customHeight="1" thickBot="1">
      <c r="A25" s="64" t="s">
        <v>103</v>
      </c>
      <c r="B25" s="64"/>
      <c r="C25" s="64"/>
      <c r="D25" s="33">
        <f>SUM(D12,D21:D23)</f>
        <v>1729277</v>
      </c>
      <c r="E25" s="32"/>
      <c r="F25" s="33">
        <f>SUM(F12,F21:F23)</f>
        <v>208455</v>
      </c>
      <c r="G25" s="32"/>
      <c r="H25" s="33">
        <f>SUM(H12,H21:H23)</f>
        <v>82000</v>
      </c>
      <c r="I25" s="31"/>
      <c r="J25" s="33">
        <f>SUM(J12,J21:J23)+J16</f>
        <v>870593</v>
      </c>
      <c r="K25" s="32"/>
      <c r="L25" s="33">
        <f>SUM(L12,L21:L23)</f>
        <v>648</v>
      </c>
      <c r="M25" s="32"/>
      <c r="N25" s="33">
        <f>SUM(N12,N21:N23)</f>
        <v>-7789</v>
      </c>
      <c r="O25" s="32"/>
      <c r="P25" s="33">
        <f>SUM(P12,P21:P23)+P16</f>
        <v>2883184</v>
      </c>
    </row>
    <row r="26" spans="1:22" s="12" customFormat="1" ht="21" customHeight="1" thickTop="1">
      <c r="A26" s="16"/>
      <c r="B26" s="36"/>
      <c r="C26" s="16"/>
      <c r="D26" s="31"/>
      <c r="E26" s="31"/>
      <c r="F26" s="31"/>
      <c r="G26" s="31"/>
      <c r="H26" s="31"/>
      <c r="I26" s="31"/>
      <c r="J26" s="31"/>
      <c r="K26" s="31"/>
      <c r="L26" s="31"/>
      <c r="M26" s="31"/>
      <c r="N26" s="31"/>
      <c r="O26" s="31"/>
      <c r="P26" s="31"/>
    </row>
    <row r="27" spans="1:22" s="14" customFormat="1" ht="22.95" customHeight="1">
      <c r="A27" s="280" t="s">
        <v>0</v>
      </c>
      <c r="B27" s="51"/>
      <c r="C27" s="51"/>
      <c r="D27" s="51"/>
      <c r="E27" s="51"/>
      <c r="F27" s="51"/>
      <c r="G27" s="51"/>
      <c r="H27" s="51"/>
      <c r="I27" s="51"/>
      <c r="J27" s="51"/>
      <c r="K27" s="51"/>
      <c r="L27" s="51"/>
      <c r="M27" s="51"/>
      <c r="N27" s="51"/>
      <c r="O27" s="51"/>
      <c r="P27" s="51"/>
      <c r="Q27" s="51"/>
      <c r="R27" s="51"/>
      <c r="S27" s="51"/>
      <c r="T27" s="51"/>
      <c r="U27" s="51"/>
      <c r="V27" s="51"/>
    </row>
    <row r="28" spans="1:22" s="14" customFormat="1" ht="22.95" customHeight="1">
      <c r="A28" s="280" t="s">
        <v>72</v>
      </c>
      <c r="B28" s="48"/>
      <c r="C28" s="48"/>
      <c r="D28" s="48"/>
      <c r="E28" s="48"/>
      <c r="F28" s="48"/>
      <c r="G28" s="48"/>
      <c r="H28" s="48"/>
      <c r="I28" s="48"/>
      <c r="J28" s="48"/>
      <c r="K28" s="48"/>
      <c r="L28" s="48"/>
      <c r="M28" s="48"/>
      <c r="N28" s="48"/>
      <c r="O28" s="48"/>
      <c r="P28" s="48"/>
    </row>
    <row r="29" spans="1:22" ht="21" customHeight="1">
      <c r="D29" s="15"/>
      <c r="E29" s="15"/>
      <c r="F29" s="15"/>
      <c r="G29" s="15"/>
      <c r="H29" s="15"/>
      <c r="I29" s="15"/>
      <c r="J29" s="15"/>
      <c r="K29" s="15"/>
      <c r="L29" s="15"/>
      <c r="M29" s="15"/>
      <c r="N29" s="15"/>
      <c r="O29" s="15"/>
      <c r="P29" s="265"/>
    </row>
    <row r="30" spans="1:22" s="16" customFormat="1" ht="21" customHeight="1">
      <c r="B30" s="20"/>
      <c r="D30" s="364" t="s">
        <v>3</v>
      </c>
      <c r="E30" s="364"/>
      <c r="F30" s="364"/>
      <c r="G30" s="364"/>
      <c r="H30" s="364"/>
      <c r="I30" s="364"/>
      <c r="J30" s="364"/>
      <c r="K30" s="364"/>
      <c r="L30" s="364"/>
      <c r="M30" s="364"/>
      <c r="N30" s="364"/>
      <c r="O30" s="364"/>
      <c r="P30" s="364"/>
    </row>
    <row r="31" spans="1:22" s="16" customFormat="1" ht="21" customHeight="1">
      <c r="B31" s="20"/>
      <c r="D31" s="264"/>
      <c r="E31" s="264"/>
      <c r="F31" s="264"/>
      <c r="G31" s="264"/>
      <c r="H31" s="360" t="s">
        <v>73</v>
      </c>
      <c r="I31" s="360"/>
      <c r="J31" s="360"/>
      <c r="K31" s="52"/>
      <c r="L31" s="362" t="s">
        <v>104</v>
      </c>
      <c r="M31" s="362"/>
      <c r="N31" s="362"/>
      <c r="O31" s="53"/>
      <c r="S31" s="54"/>
      <c r="T31" s="55"/>
      <c r="U31" s="54"/>
    </row>
    <row r="32" spans="1:22" s="16" customFormat="1" ht="21" customHeight="1">
      <c r="B32" s="17"/>
      <c r="C32" s="15"/>
      <c r="D32" s="18"/>
      <c r="E32" s="18"/>
      <c r="F32" s="18"/>
      <c r="G32" s="18"/>
      <c r="H32" s="56"/>
      <c r="I32" s="56"/>
      <c r="J32" s="56"/>
      <c r="K32" s="56"/>
      <c r="L32" s="50" t="s">
        <v>79</v>
      </c>
      <c r="M32" s="18"/>
      <c r="N32" s="57" t="s">
        <v>287</v>
      </c>
      <c r="O32" s="58"/>
      <c r="P32" s="15"/>
      <c r="Q32" s="15"/>
      <c r="S32" s="54"/>
      <c r="T32" s="55"/>
      <c r="U32" s="54"/>
    </row>
    <row r="33" spans="1:22" s="16" customFormat="1" ht="21" customHeight="1">
      <c r="B33" s="17"/>
      <c r="C33" s="15"/>
      <c r="D33" s="50" t="s">
        <v>23</v>
      </c>
      <c r="E33" s="18"/>
      <c r="F33" s="36" t="s">
        <v>77</v>
      </c>
      <c r="G33" s="18"/>
      <c r="H33" s="59"/>
      <c r="I33" s="15"/>
      <c r="J33" s="15"/>
      <c r="K33" s="36"/>
      <c r="L33" s="50" t="s">
        <v>78</v>
      </c>
      <c r="M33" s="18"/>
      <c r="N33" s="57" t="s">
        <v>82</v>
      </c>
      <c r="O33" s="60"/>
      <c r="P33" s="15"/>
      <c r="Q33" s="15"/>
      <c r="S33" s="54"/>
      <c r="T33" s="55"/>
      <c r="U33" s="61"/>
    </row>
    <row r="34" spans="1:22" s="16" customFormat="1" ht="21" customHeight="1">
      <c r="B34" s="17"/>
      <c r="C34" s="15"/>
      <c r="D34" s="50" t="s">
        <v>211</v>
      </c>
      <c r="E34" s="59"/>
      <c r="F34" s="36" t="s">
        <v>83</v>
      </c>
      <c r="G34" s="18"/>
      <c r="H34" s="59" t="s">
        <v>84</v>
      </c>
      <c r="I34" s="59"/>
      <c r="J34" s="59"/>
      <c r="K34" s="36"/>
      <c r="L34" s="50" t="s">
        <v>5</v>
      </c>
      <c r="M34" s="18"/>
      <c r="N34" s="18" t="s">
        <v>88</v>
      </c>
      <c r="O34" s="59"/>
      <c r="P34" s="36" t="s">
        <v>89</v>
      </c>
      <c r="Q34" s="15"/>
    </row>
    <row r="35" spans="1:22" s="16" customFormat="1" ht="21" customHeight="1">
      <c r="B35" s="266" t="s">
        <v>6</v>
      </c>
      <c r="C35" s="18"/>
      <c r="D35" s="49" t="s">
        <v>90</v>
      </c>
      <c r="E35" s="59"/>
      <c r="F35" s="63" t="s">
        <v>91</v>
      </c>
      <c r="G35" s="18"/>
      <c r="H35" s="59" t="s">
        <v>92</v>
      </c>
      <c r="I35" s="59"/>
      <c r="J35" s="59" t="s">
        <v>46</v>
      </c>
      <c r="K35" s="36"/>
      <c r="L35" s="50" t="s">
        <v>93</v>
      </c>
      <c r="M35" s="18"/>
      <c r="N35" s="57" t="s">
        <v>96</v>
      </c>
      <c r="O35" s="59"/>
      <c r="P35" s="36" t="s">
        <v>37</v>
      </c>
      <c r="Q35" s="15"/>
    </row>
    <row r="36" spans="1:22" ht="21" customHeight="1">
      <c r="B36" s="29"/>
      <c r="C36" s="36"/>
      <c r="D36" s="363" t="s">
        <v>7</v>
      </c>
      <c r="E36" s="363"/>
      <c r="F36" s="363"/>
      <c r="G36" s="363"/>
      <c r="H36" s="363"/>
      <c r="I36" s="363"/>
      <c r="J36" s="363"/>
      <c r="K36" s="363"/>
      <c r="L36" s="363"/>
      <c r="M36" s="363"/>
      <c r="N36" s="363"/>
      <c r="O36" s="363"/>
      <c r="P36" s="363"/>
    </row>
    <row r="37" spans="1:22" ht="21" customHeight="1">
      <c r="A37" s="64" t="s">
        <v>154</v>
      </c>
      <c r="B37" s="20"/>
      <c r="C37" s="16"/>
      <c r="D37" s="34"/>
      <c r="E37" s="34"/>
      <c r="F37" s="34"/>
      <c r="G37" s="34"/>
      <c r="H37" s="34"/>
      <c r="I37" s="34"/>
      <c r="J37" s="34"/>
      <c r="K37" s="34"/>
      <c r="L37" s="34"/>
      <c r="M37" s="34"/>
      <c r="N37" s="34"/>
      <c r="O37" s="34"/>
      <c r="P37" s="34"/>
    </row>
    <row r="38" spans="1:22" ht="21" customHeight="1">
      <c r="A38" s="16" t="s">
        <v>155</v>
      </c>
      <c r="B38" s="20"/>
      <c r="C38" s="16"/>
      <c r="D38" s="31">
        <f>D25</f>
        <v>1729277</v>
      </c>
      <c r="E38" s="31"/>
      <c r="F38" s="31">
        <f>F25</f>
        <v>208455</v>
      </c>
      <c r="G38" s="31"/>
      <c r="H38" s="31">
        <f>H25</f>
        <v>82000</v>
      </c>
      <c r="I38" s="31"/>
      <c r="J38" s="31">
        <f>J25</f>
        <v>870593</v>
      </c>
      <c r="K38" s="31"/>
      <c r="L38" s="31">
        <f>L25</f>
        <v>648</v>
      </c>
      <c r="M38" s="31"/>
      <c r="N38" s="31">
        <f>N25</f>
        <v>-7789</v>
      </c>
      <c r="O38" s="31"/>
      <c r="P38" s="31">
        <f>SUM(D38:N38)</f>
        <v>2883184</v>
      </c>
    </row>
    <row r="39" spans="1:22" s="12" customFormat="1" ht="21" customHeight="1">
      <c r="A39" s="16"/>
      <c r="B39" s="36"/>
      <c r="C39" s="16"/>
      <c r="D39" s="31"/>
      <c r="E39" s="31"/>
      <c r="F39" s="31"/>
      <c r="G39" s="31"/>
      <c r="H39" s="31"/>
      <c r="I39" s="31"/>
      <c r="J39" s="31"/>
      <c r="K39" s="31"/>
      <c r="L39" s="31"/>
      <c r="M39" s="31"/>
      <c r="N39" s="31"/>
      <c r="O39" s="31"/>
      <c r="P39" s="31"/>
    </row>
    <row r="40" spans="1:22" ht="21" customHeight="1">
      <c r="A40" s="144" t="s">
        <v>97</v>
      </c>
      <c r="B40" s="20"/>
      <c r="C40" s="16"/>
      <c r="D40" s="31"/>
      <c r="E40" s="31"/>
      <c r="F40" s="31"/>
      <c r="G40" s="31"/>
      <c r="H40" s="31"/>
      <c r="I40" s="31"/>
      <c r="J40" s="31"/>
      <c r="K40" s="31"/>
      <c r="L40" s="31"/>
      <c r="M40" s="31"/>
      <c r="N40" s="31"/>
      <c r="O40" s="31"/>
      <c r="P40" s="31"/>
    </row>
    <row r="41" spans="1:22" ht="21" customHeight="1">
      <c r="A41" s="138" t="s">
        <v>271</v>
      </c>
      <c r="B41" s="29">
        <v>21</v>
      </c>
      <c r="C41" s="16"/>
      <c r="D41" s="183">
        <v>773978</v>
      </c>
      <c r="E41" s="26"/>
      <c r="F41" s="183">
        <v>-1294</v>
      </c>
      <c r="G41" s="26"/>
      <c r="H41" s="181">
        <v>0</v>
      </c>
      <c r="I41" s="26"/>
      <c r="J41" s="181">
        <v>0</v>
      </c>
      <c r="K41" s="26"/>
      <c r="L41" s="183">
        <v>0</v>
      </c>
      <c r="M41" s="26"/>
      <c r="N41" s="183">
        <v>0</v>
      </c>
      <c r="O41" s="26"/>
      <c r="P41" s="145">
        <f t="shared" ref="P41" si="1">SUM(D41:N41)</f>
        <v>772684</v>
      </c>
    </row>
    <row r="42" spans="1:22" ht="21" customHeight="1">
      <c r="A42" s="138" t="s">
        <v>98</v>
      </c>
      <c r="B42" s="29">
        <v>30</v>
      </c>
      <c r="C42" s="16"/>
      <c r="D42" s="139">
        <v>0</v>
      </c>
      <c r="E42" s="140"/>
      <c r="F42" s="139">
        <v>0</v>
      </c>
      <c r="G42" s="141"/>
      <c r="H42" s="139">
        <v>0</v>
      </c>
      <c r="I42" s="141"/>
      <c r="J42" s="145">
        <v>-69170</v>
      </c>
      <c r="K42" s="67"/>
      <c r="L42" s="181">
        <v>0</v>
      </c>
      <c r="M42" s="67"/>
      <c r="N42" s="139">
        <v>0</v>
      </c>
      <c r="O42" s="67"/>
      <c r="P42" s="145">
        <f>SUM(D42:N42)</f>
        <v>-69170</v>
      </c>
      <c r="Q42" s="11"/>
      <c r="R42" s="72"/>
      <c r="S42" s="11"/>
      <c r="T42" s="72"/>
      <c r="U42" s="10"/>
      <c r="V42" s="11"/>
    </row>
    <row r="43" spans="1:22" ht="21" customHeight="1">
      <c r="A43" s="142" t="s">
        <v>106</v>
      </c>
      <c r="B43" s="20"/>
      <c r="C43" s="16"/>
      <c r="D43" s="146">
        <f>SUM(D41:D42)</f>
        <v>773978</v>
      </c>
      <c r="E43" s="143"/>
      <c r="F43" s="146">
        <f>SUM(F41:F42)</f>
        <v>-1294</v>
      </c>
      <c r="G43" s="143"/>
      <c r="H43" s="146">
        <f>SUM(H41:H42)</f>
        <v>0</v>
      </c>
      <c r="I43" s="143"/>
      <c r="J43" s="146">
        <f>SUM(J42:J42)</f>
        <v>-69170</v>
      </c>
      <c r="K43" s="143"/>
      <c r="L43" s="146">
        <f>SUM(L42:L42)</f>
        <v>0</v>
      </c>
      <c r="M43" s="143"/>
      <c r="N43" s="146">
        <f>SUM(N42:N42)</f>
        <v>0</v>
      </c>
      <c r="O43" s="143"/>
      <c r="P43" s="146">
        <f>SUM(P41:P42)</f>
        <v>703514</v>
      </c>
      <c r="Q43" s="73"/>
      <c r="R43" s="73"/>
      <c r="S43" s="73"/>
      <c r="T43" s="73"/>
      <c r="U43" s="73"/>
      <c r="V43" s="73"/>
    </row>
    <row r="44" spans="1:22" ht="21" customHeight="1">
      <c r="A44" s="142"/>
      <c r="B44" s="20"/>
      <c r="C44" s="16"/>
      <c r="D44" s="143"/>
      <c r="E44" s="143"/>
      <c r="F44" s="143"/>
      <c r="G44" s="143"/>
      <c r="H44" s="143"/>
      <c r="I44" s="143"/>
      <c r="J44" s="143"/>
      <c r="K44" s="143"/>
      <c r="L44" s="143"/>
      <c r="M44" s="143"/>
      <c r="N44" s="143"/>
      <c r="O44" s="143"/>
      <c r="P44" s="143"/>
      <c r="Q44" s="73"/>
      <c r="R44" s="73"/>
      <c r="S44" s="73"/>
      <c r="T44" s="73"/>
      <c r="U44" s="73"/>
      <c r="V44" s="73"/>
    </row>
    <row r="45" spans="1:22" ht="21" customHeight="1">
      <c r="A45" s="16" t="s">
        <v>227</v>
      </c>
      <c r="B45" s="20"/>
      <c r="C45" s="16"/>
      <c r="D45" s="31"/>
      <c r="E45" s="31"/>
      <c r="F45" s="31"/>
      <c r="G45" s="31"/>
      <c r="H45" s="31"/>
      <c r="I45" s="31"/>
      <c r="J45" s="31"/>
      <c r="K45" s="31"/>
      <c r="L45" s="31"/>
      <c r="M45" s="31"/>
      <c r="N45" s="31"/>
      <c r="O45" s="31"/>
      <c r="P45" s="31"/>
    </row>
    <row r="46" spans="1:22" ht="21" customHeight="1">
      <c r="A46" s="15" t="s">
        <v>102</v>
      </c>
      <c r="D46" s="181">
        <v>0</v>
      </c>
      <c r="E46" s="26"/>
      <c r="F46" s="181">
        <v>0</v>
      </c>
      <c r="G46" s="26"/>
      <c r="H46" s="181">
        <v>0</v>
      </c>
      <c r="I46" s="26"/>
      <c r="J46" s="183">
        <f>'PL 13-14'!H44</f>
        <v>17917</v>
      </c>
      <c r="K46" s="26"/>
      <c r="L46" s="183">
        <v>0</v>
      </c>
      <c r="M46" s="26"/>
      <c r="N46" s="183">
        <v>0</v>
      </c>
      <c r="O46" s="26"/>
      <c r="P46" s="145">
        <f t="shared" ref="P46:P47" si="2">SUM(D46:N46)</f>
        <v>17917</v>
      </c>
    </row>
    <row r="47" spans="1:22" ht="21" customHeight="1">
      <c r="A47" s="15" t="s">
        <v>216</v>
      </c>
      <c r="D47" s="182">
        <v>0</v>
      </c>
      <c r="E47" s="26"/>
      <c r="F47" s="182">
        <v>0</v>
      </c>
      <c r="G47" s="26"/>
      <c r="H47" s="182">
        <v>0</v>
      </c>
      <c r="I47" s="26"/>
      <c r="J47" s="181">
        <v>0</v>
      </c>
      <c r="K47" s="26"/>
      <c r="L47" s="271">
        <f>'PL 13-14'!H67</f>
        <v>142168</v>
      </c>
      <c r="M47" s="26"/>
      <c r="N47" s="271">
        <f>'PL 13-14'!H65</f>
        <v>0</v>
      </c>
      <c r="O47" s="26"/>
      <c r="P47" s="179">
        <f t="shared" si="2"/>
        <v>142168</v>
      </c>
    </row>
    <row r="48" spans="1:22" ht="21" customHeight="1">
      <c r="A48" s="64" t="s">
        <v>198</v>
      </c>
      <c r="B48" s="20"/>
      <c r="C48" s="16"/>
      <c r="D48" s="146">
        <f>SUM(D46:D47)</f>
        <v>0</v>
      </c>
      <c r="E48" s="32"/>
      <c r="F48" s="146">
        <f>SUM(F46:F47)</f>
        <v>0</v>
      </c>
      <c r="G48" s="32"/>
      <c r="H48" s="146">
        <f>SUM(H46:H47)</f>
        <v>0</v>
      </c>
      <c r="I48" s="32"/>
      <c r="J48" s="146">
        <f>SUM(J46:J47)</f>
        <v>17917</v>
      </c>
      <c r="K48" s="143"/>
      <c r="L48" s="270">
        <f>SUM(L47:L47)</f>
        <v>142168</v>
      </c>
      <c r="M48" s="32"/>
      <c r="N48" s="270">
        <f>SUM(N46:N47)</f>
        <v>0</v>
      </c>
      <c r="O48" s="32"/>
      <c r="P48" s="270">
        <f>SUM(P46:P47)</f>
        <v>160085</v>
      </c>
    </row>
    <row r="49" spans="1:16" s="12" customFormat="1" ht="21" customHeight="1">
      <c r="A49" s="16"/>
      <c r="B49" s="36"/>
      <c r="C49" s="16"/>
      <c r="D49" s="31"/>
      <c r="E49" s="31"/>
      <c r="F49" s="31"/>
      <c r="G49" s="31"/>
      <c r="H49" s="31"/>
      <c r="I49" s="31"/>
      <c r="J49" s="31"/>
      <c r="K49" s="31"/>
      <c r="L49" s="31"/>
      <c r="M49" s="31"/>
      <c r="N49" s="31"/>
      <c r="O49" s="31"/>
      <c r="P49" s="31"/>
    </row>
    <row r="50" spans="1:16" ht="21" customHeight="1">
      <c r="A50" s="66" t="s">
        <v>99</v>
      </c>
      <c r="B50" s="29">
        <v>22</v>
      </c>
      <c r="D50" s="182">
        <v>0</v>
      </c>
      <c r="E50" s="27"/>
      <c r="F50" s="182">
        <v>0</v>
      </c>
      <c r="G50" s="27"/>
      <c r="H50" s="271">
        <v>900</v>
      </c>
      <c r="I50" s="275"/>
      <c r="J50" s="271">
        <f>-H50</f>
        <v>-900</v>
      </c>
      <c r="K50" s="27"/>
      <c r="L50" s="269">
        <v>0</v>
      </c>
      <c r="M50" s="27"/>
      <c r="N50" s="269">
        <v>0</v>
      </c>
      <c r="O50" s="27"/>
      <c r="P50" s="179">
        <f>SUM(D50:N50)</f>
        <v>0</v>
      </c>
    </row>
    <row r="51" spans="1:16" s="12" customFormat="1" ht="21" customHeight="1">
      <c r="A51" s="16"/>
      <c r="B51" s="36"/>
      <c r="C51" s="16"/>
      <c r="D51" s="31"/>
      <c r="E51" s="31"/>
      <c r="F51" s="31"/>
      <c r="G51" s="31"/>
      <c r="H51" s="31"/>
      <c r="I51" s="31"/>
      <c r="J51" s="31"/>
      <c r="K51" s="31"/>
      <c r="L51" s="31"/>
      <c r="M51" s="31"/>
      <c r="N51" s="31"/>
      <c r="O51" s="31"/>
      <c r="P51" s="31"/>
    </row>
    <row r="52" spans="1:16" ht="21" customHeight="1" thickBot="1">
      <c r="A52" s="64" t="s">
        <v>156</v>
      </c>
      <c r="B52" s="71"/>
      <c r="C52" s="64"/>
      <c r="D52" s="33">
        <f>SUM(D38,D48:D50)+D43</f>
        <v>2503255</v>
      </c>
      <c r="E52" s="32"/>
      <c r="F52" s="33">
        <f>SUM(F38,F48:F50)+F43</f>
        <v>207161</v>
      </c>
      <c r="G52" s="32"/>
      <c r="H52" s="33">
        <f>SUM(H38,H48:H50)+H43</f>
        <v>82900</v>
      </c>
      <c r="I52" s="31"/>
      <c r="J52" s="33">
        <f>SUM(J38,J48:J50)+J43</f>
        <v>818440</v>
      </c>
      <c r="K52" s="32"/>
      <c r="L52" s="33">
        <f>SUM(L38,L48:L50)+L43</f>
        <v>142816</v>
      </c>
      <c r="M52" s="32"/>
      <c r="N52" s="33">
        <f>SUM(N38,N48:N50)+N43</f>
        <v>-7789</v>
      </c>
      <c r="O52" s="32"/>
      <c r="P52" s="33">
        <f>SUM(P38,P48:P50)+P43</f>
        <v>3746783</v>
      </c>
    </row>
    <row r="53" spans="1:16" ht="21" customHeight="1" thickTop="1">
      <c r="A53" s="16"/>
      <c r="B53" s="20"/>
      <c r="C53" s="16"/>
      <c r="D53" s="34"/>
      <c r="E53" s="34"/>
      <c r="F53" s="34"/>
      <c r="G53" s="34"/>
      <c r="H53" s="34"/>
      <c r="I53" s="34"/>
      <c r="J53" s="34"/>
      <c r="K53" s="34"/>
      <c r="L53" s="34"/>
      <c r="M53" s="34"/>
      <c r="N53" s="34"/>
      <c r="O53" s="34"/>
      <c r="P53" s="34"/>
    </row>
    <row r="54" spans="1:16" ht="27.75" customHeight="1">
      <c r="A54" s="64"/>
      <c r="B54" s="71"/>
      <c r="C54" s="64"/>
      <c r="D54" s="70"/>
      <c r="E54" s="68"/>
      <c r="F54" s="70"/>
      <c r="G54" s="68"/>
      <c r="H54" s="70"/>
      <c r="I54" s="69"/>
      <c r="J54" s="70"/>
      <c r="K54" s="70"/>
      <c r="L54" s="70"/>
      <c r="M54" s="68"/>
      <c r="N54" s="70"/>
      <c r="O54" s="70"/>
      <c r="P54" s="70"/>
    </row>
    <row r="55" spans="1:16" ht="27.75" customHeight="1">
      <c r="A55" s="64"/>
      <c r="B55" s="71"/>
      <c r="C55" s="64"/>
      <c r="D55" s="70"/>
      <c r="E55" s="68"/>
      <c r="F55" s="70"/>
      <c r="G55" s="68"/>
      <c r="H55" s="70"/>
      <c r="I55" s="69"/>
      <c r="J55" s="70"/>
      <c r="K55" s="70"/>
      <c r="L55" s="70"/>
      <c r="M55" s="68"/>
      <c r="N55" s="70"/>
      <c r="O55" s="70"/>
      <c r="P55" s="70"/>
    </row>
    <row r="56" spans="1:16" ht="27.75" customHeight="1">
      <c r="A56" s="64"/>
      <c r="B56" s="71"/>
      <c r="C56" s="64"/>
      <c r="D56" s="70"/>
      <c r="E56" s="68"/>
      <c r="F56" s="70"/>
      <c r="G56" s="68"/>
      <c r="H56" s="70"/>
      <c r="I56" s="69"/>
      <c r="J56" s="70"/>
      <c r="K56" s="70"/>
      <c r="L56" s="70"/>
      <c r="M56" s="68"/>
      <c r="N56" s="70"/>
      <c r="O56" s="70"/>
      <c r="P56" s="70"/>
    </row>
    <row r="57" spans="1:16" ht="27.75" customHeight="1">
      <c r="B57" s="20"/>
      <c r="C57" s="16"/>
    </row>
    <row r="58" spans="1:16" ht="27.75" customHeight="1">
      <c r="B58" s="20"/>
      <c r="C58" s="16"/>
    </row>
    <row r="59" spans="1:16" ht="27.75" customHeight="1">
      <c r="B59" s="20"/>
      <c r="C59" s="16"/>
    </row>
    <row r="60" spans="1:16" ht="27.75" customHeight="1">
      <c r="A60" s="44"/>
      <c r="B60" s="20"/>
      <c r="C60" s="16"/>
    </row>
    <row r="61" spans="1:16" ht="27.75" customHeight="1">
      <c r="A61" s="16"/>
      <c r="B61" s="20"/>
      <c r="C61" s="16"/>
    </row>
    <row r="62" spans="1:16" ht="27.75" customHeight="1">
      <c r="B62" s="20"/>
      <c r="C62" s="16"/>
    </row>
  </sheetData>
  <mergeCells count="8">
    <mergeCell ref="H31:J31"/>
    <mergeCell ref="L31:N31"/>
    <mergeCell ref="D36:P36"/>
    <mergeCell ref="D4:P4"/>
    <mergeCell ref="H5:J5"/>
    <mergeCell ref="L5:N5"/>
    <mergeCell ref="D10:P10"/>
    <mergeCell ref="D30:P30"/>
  </mergeCells>
  <pageMargins left="0.8" right="0.8" top="0.48" bottom="0.4" header="0.5" footer="0.5"/>
  <pageSetup paperSize="9" scale="73" firstPageNumber="17" fitToHeight="0" orientation="landscape" useFirstPageNumber="1" r:id="rId1"/>
  <headerFooter>
    <oddFooter>&amp;L&amp;15 
หมายเหตุประกอบงบการเงินเป็นส่วนหนึ่งของงบการเงินนี้&amp;14
&amp;C&amp;15
&amp;P</oddFooter>
  </headerFooter>
  <rowBreaks count="1" manualBreakCount="1">
    <brk id="26" max="15" man="1"/>
  </rowBreaks>
  <ignoredErrors>
    <ignoredError sqref="P4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114"/>
  <sheetViews>
    <sheetView tabSelected="1" showOutlineSymbols="0" view="pageBreakPreview" topLeftCell="A99" zoomScale="80" zoomScaleNormal="100" zoomScaleSheetLayoutView="80" workbookViewId="0">
      <selection activeCell="O61" sqref="O61"/>
    </sheetView>
  </sheetViews>
  <sheetFormatPr defaultColWidth="9.375" defaultRowHeight="33" customHeight="1"/>
  <cols>
    <col min="1" max="1" width="77.5" style="99" customWidth="1"/>
    <col min="2" max="2" width="11.5" style="100" customWidth="1"/>
    <col min="3" max="3" width="14.75" style="99" customWidth="1"/>
    <col min="4" max="4" width="1.5" style="99" customWidth="1"/>
    <col min="5" max="5" width="14.75" style="99" customWidth="1"/>
    <col min="6" max="6" width="1.5" style="99" customWidth="1"/>
    <col min="7" max="7" width="14.75" style="99" customWidth="1"/>
    <col min="8" max="8" width="1.5" style="99" customWidth="1"/>
    <col min="9" max="9" width="14.75" style="99" customWidth="1"/>
    <col min="10" max="10" width="4.5" style="81" customWidth="1"/>
    <col min="11" max="11" width="18.75" style="81" bestFit="1" customWidth="1"/>
    <col min="12" max="12" width="12.75" style="81" bestFit="1" customWidth="1"/>
    <col min="13" max="13" width="12.125" style="81" bestFit="1" customWidth="1"/>
    <col min="14" max="16384" width="9.375" style="81"/>
  </cols>
  <sheetData>
    <row r="1" spans="1:12" s="74" customFormat="1" ht="22.95" customHeight="1">
      <c r="A1" s="279" t="s">
        <v>0</v>
      </c>
      <c r="B1" s="281"/>
      <c r="C1" s="281"/>
      <c r="D1" s="281"/>
      <c r="E1" s="281"/>
      <c r="F1" s="281"/>
      <c r="G1" s="281"/>
      <c r="H1" s="281"/>
      <c r="I1" s="281"/>
      <c r="J1" s="14"/>
    </row>
    <row r="2" spans="1:12" s="74" customFormat="1" ht="22.95" customHeight="1">
      <c r="A2" s="366" t="s">
        <v>107</v>
      </c>
      <c r="B2" s="366"/>
      <c r="C2" s="366"/>
      <c r="D2" s="366"/>
      <c r="E2" s="366"/>
      <c r="F2" s="366"/>
      <c r="G2" s="366"/>
      <c r="H2" s="366"/>
      <c r="I2" s="366"/>
    </row>
    <row r="3" spans="1:12" s="78" customFormat="1" ht="10.5" customHeight="1">
      <c r="A3" s="75"/>
      <c r="B3" s="76"/>
      <c r="C3" s="75"/>
      <c r="D3" s="75"/>
      <c r="E3" s="75"/>
      <c r="F3" s="75"/>
      <c r="G3" s="77"/>
      <c r="H3" s="75"/>
      <c r="I3" s="77"/>
    </row>
    <row r="4" spans="1:12" s="78" customFormat="1" ht="21" customHeight="1">
      <c r="A4" s="75"/>
      <c r="C4" s="367" t="s">
        <v>2</v>
      </c>
      <c r="D4" s="367"/>
      <c r="E4" s="367"/>
      <c r="F4" s="123"/>
      <c r="G4" s="367" t="s">
        <v>3</v>
      </c>
      <c r="H4" s="367"/>
      <c r="I4" s="367"/>
    </row>
    <row r="5" spans="1:12" s="78" customFormat="1" ht="21" customHeight="1">
      <c r="A5" s="75"/>
      <c r="B5" s="122"/>
      <c r="C5" s="368" t="s">
        <v>51</v>
      </c>
      <c r="D5" s="368"/>
      <c r="E5" s="368"/>
      <c r="F5" s="19"/>
      <c r="G5" s="368" t="s">
        <v>51</v>
      </c>
      <c r="H5" s="368"/>
      <c r="I5" s="368"/>
    </row>
    <row r="6" spans="1:12" s="78" customFormat="1" ht="21" customHeight="1">
      <c r="A6" s="75"/>
      <c r="B6" s="122"/>
      <c r="C6" s="368" t="s">
        <v>4</v>
      </c>
      <c r="D6" s="368"/>
      <c r="E6" s="368"/>
      <c r="F6" s="19"/>
      <c r="G6" s="368" t="s">
        <v>4</v>
      </c>
      <c r="H6" s="368"/>
      <c r="I6" s="368"/>
    </row>
    <row r="7" spans="1:12" s="78" customFormat="1" ht="21" customHeight="1">
      <c r="A7" s="75"/>
      <c r="B7" s="122" t="s">
        <v>6</v>
      </c>
      <c r="C7" s="46">
        <v>2566</v>
      </c>
      <c r="D7" s="47"/>
      <c r="E7" s="46">
        <v>2565</v>
      </c>
      <c r="F7" s="47"/>
      <c r="G7" s="46">
        <v>2566</v>
      </c>
      <c r="H7" s="46"/>
      <c r="I7" s="46">
        <v>2565</v>
      </c>
    </row>
    <row r="8" spans="1:12" s="78" customFormat="1" ht="21" customHeight="1">
      <c r="A8" s="75"/>
      <c r="B8" s="131"/>
      <c r="C8" s="365" t="s">
        <v>7</v>
      </c>
      <c r="D8" s="365"/>
      <c r="E8" s="365"/>
      <c r="F8" s="365"/>
      <c r="G8" s="365"/>
      <c r="H8" s="365"/>
      <c r="I8" s="365"/>
    </row>
    <row r="9" spans="1:12" ht="21" customHeight="1">
      <c r="A9" s="79" t="s">
        <v>108</v>
      </c>
      <c r="B9" s="126"/>
      <c r="C9" s="80"/>
      <c r="D9" s="126"/>
      <c r="E9" s="80"/>
      <c r="F9" s="126"/>
      <c r="G9" s="128"/>
      <c r="H9" s="128"/>
      <c r="I9" s="128"/>
    </row>
    <row r="10" spans="1:12" ht="21" customHeight="1">
      <c r="A10" s="128" t="s">
        <v>284</v>
      </c>
      <c r="B10" s="83"/>
      <c r="C10" s="26">
        <f>'PL 13-14'!D44</f>
        <v>360991</v>
      </c>
      <c r="D10" s="128"/>
      <c r="E10" s="26">
        <f>'PL 13-14'!F44</f>
        <v>104917</v>
      </c>
      <c r="F10" s="85"/>
      <c r="G10" s="26">
        <f>'PL 13-14'!H44</f>
        <v>17917</v>
      </c>
      <c r="H10" s="85"/>
      <c r="I10" s="85">
        <f>'PL 13-14'!J44</f>
        <v>337807</v>
      </c>
      <c r="L10" s="191"/>
    </row>
    <row r="11" spans="1:12" ht="21" customHeight="1">
      <c r="A11" s="82" t="s">
        <v>288</v>
      </c>
      <c r="B11" s="83"/>
      <c r="C11" s="133"/>
      <c r="D11" s="128"/>
      <c r="E11" s="133"/>
      <c r="F11" s="85"/>
      <c r="G11" s="85"/>
      <c r="H11" s="85"/>
      <c r="I11" s="85"/>
      <c r="L11" s="187"/>
    </row>
    <row r="12" spans="1:12" ht="21" customHeight="1">
      <c r="A12" s="128" t="s">
        <v>290</v>
      </c>
      <c r="B12" s="131">
        <v>28</v>
      </c>
      <c r="C12" s="133">
        <v>51057</v>
      </c>
      <c r="D12" s="128"/>
      <c r="E12" s="133">
        <v>0</v>
      </c>
      <c r="F12" s="85"/>
      <c r="G12" s="245">
        <v>0</v>
      </c>
      <c r="H12" s="85"/>
      <c r="I12" s="245">
        <v>0</v>
      </c>
      <c r="L12" s="187"/>
    </row>
    <row r="13" spans="1:12" ht="21" customHeight="1">
      <c r="A13" s="128" t="s">
        <v>153</v>
      </c>
      <c r="B13" s="131">
        <v>24</v>
      </c>
      <c r="C13" s="133">
        <v>0</v>
      </c>
      <c r="D13" s="128"/>
      <c r="E13" s="133">
        <v>5610</v>
      </c>
      <c r="F13" s="85"/>
      <c r="G13" s="245">
        <v>0</v>
      </c>
      <c r="H13" s="85"/>
      <c r="I13" s="245">
        <v>0</v>
      </c>
    </row>
    <row r="14" spans="1:12" ht="21" customHeight="1">
      <c r="A14" s="128" t="s">
        <v>63</v>
      </c>
      <c r="B14" s="83"/>
      <c r="C14" s="133">
        <v>380787</v>
      </c>
      <c r="D14" s="128"/>
      <c r="E14" s="133">
        <v>48991</v>
      </c>
      <c r="F14" s="85"/>
      <c r="G14" s="85">
        <v>58602</v>
      </c>
      <c r="H14" s="85"/>
      <c r="I14" s="85">
        <v>52869</v>
      </c>
      <c r="L14" s="188"/>
    </row>
    <row r="15" spans="1:12" s="78" customFormat="1" ht="21" customHeight="1">
      <c r="A15" s="87" t="s">
        <v>231</v>
      </c>
      <c r="B15" s="131"/>
      <c r="C15" s="243">
        <v>34980</v>
      </c>
      <c r="D15" s="85"/>
      <c r="E15" s="243">
        <v>0</v>
      </c>
      <c r="F15" s="85"/>
      <c r="G15" s="244">
        <v>60000</v>
      </c>
      <c r="H15" s="85"/>
      <c r="I15" s="245">
        <v>0</v>
      </c>
      <c r="K15" s="246"/>
    </row>
    <row r="16" spans="1:12" ht="21" customHeight="1">
      <c r="A16" s="87" t="s">
        <v>109</v>
      </c>
      <c r="B16" s="83"/>
      <c r="C16" s="133">
        <v>190247</v>
      </c>
      <c r="D16" s="128"/>
      <c r="E16" s="133">
        <v>6107</v>
      </c>
      <c r="F16" s="85"/>
      <c r="G16" s="85">
        <v>7211</v>
      </c>
      <c r="H16" s="85"/>
      <c r="I16" s="85">
        <v>6107</v>
      </c>
    </row>
    <row r="17" spans="1:13" ht="21" customHeight="1">
      <c r="A17" s="87" t="s">
        <v>110</v>
      </c>
      <c r="B17" s="83"/>
      <c r="C17" s="133">
        <v>311</v>
      </c>
      <c r="D17" s="128"/>
      <c r="E17" s="133">
        <v>302</v>
      </c>
      <c r="F17" s="85"/>
      <c r="G17" s="85">
        <v>311</v>
      </c>
      <c r="H17" s="85"/>
      <c r="I17" s="85">
        <v>302</v>
      </c>
    </row>
    <row r="18" spans="1:13" ht="21" customHeight="1">
      <c r="A18" s="128" t="s">
        <v>34</v>
      </c>
      <c r="B18" s="131">
        <v>19</v>
      </c>
      <c r="C18" s="133">
        <v>5450</v>
      </c>
      <c r="D18" s="128"/>
      <c r="E18" s="133">
        <v>2841</v>
      </c>
      <c r="F18" s="85"/>
      <c r="G18" s="85">
        <v>1908</v>
      </c>
      <c r="H18" s="85"/>
      <c r="I18" s="85">
        <v>1640</v>
      </c>
    </row>
    <row r="19" spans="1:13" ht="21" customHeight="1">
      <c r="A19" s="87" t="s">
        <v>266</v>
      </c>
      <c r="B19" s="83"/>
      <c r="C19" s="133">
        <v>-5122</v>
      </c>
      <c r="D19" s="86"/>
      <c r="E19" s="133">
        <v>10762</v>
      </c>
      <c r="F19" s="85"/>
      <c r="G19" s="130">
        <v>0</v>
      </c>
      <c r="H19" s="85"/>
      <c r="I19" s="130">
        <v>0</v>
      </c>
    </row>
    <row r="20" spans="1:13" ht="21" customHeight="1">
      <c r="A20" s="128" t="s">
        <v>267</v>
      </c>
      <c r="B20" s="131">
        <v>25</v>
      </c>
      <c r="C20" s="133">
        <v>52306</v>
      </c>
      <c r="D20" s="85"/>
      <c r="E20" s="133">
        <v>-5917</v>
      </c>
      <c r="F20" s="85"/>
      <c r="G20" s="133">
        <v>-244</v>
      </c>
      <c r="H20" s="85"/>
      <c r="I20" s="133">
        <v>-5917</v>
      </c>
    </row>
    <row r="21" spans="1:13" ht="21" customHeight="1">
      <c r="A21" s="128" t="s">
        <v>232</v>
      </c>
      <c r="B21" s="83"/>
      <c r="C21" s="133">
        <v>-6688</v>
      </c>
      <c r="D21" s="85"/>
      <c r="E21" s="133">
        <f>-'PL 13-14'!F38</f>
        <v>-6237</v>
      </c>
      <c r="F21" s="85"/>
      <c r="G21" s="245">
        <v>0</v>
      </c>
      <c r="H21" s="85"/>
      <c r="I21" s="130">
        <v>0</v>
      </c>
    </row>
    <row r="22" spans="1:13" ht="21" customHeight="1">
      <c r="A22" s="87" t="s">
        <v>64</v>
      </c>
      <c r="B22" s="131">
        <v>14</v>
      </c>
      <c r="C22" s="133">
        <v>-296</v>
      </c>
      <c r="D22" s="85"/>
      <c r="E22" s="133">
        <v>-298806</v>
      </c>
      <c r="F22" s="85"/>
      <c r="G22" s="85">
        <v>-21</v>
      </c>
      <c r="H22" s="85"/>
      <c r="I22" s="85">
        <v>-298806</v>
      </c>
    </row>
    <row r="23" spans="1:13" s="78" customFormat="1" ht="21" customHeight="1">
      <c r="A23" s="87" t="s">
        <v>111</v>
      </c>
      <c r="B23" s="131"/>
      <c r="C23" s="133">
        <v>367</v>
      </c>
      <c r="D23" s="85"/>
      <c r="E23" s="133">
        <v>231.71257999999997</v>
      </c>
      <c r="F23" s="85"/>
      <c r="G23" s="245">
        <v>0</v>
      </c>
      <c r="H23" s="85"/>
      <c r="I23" s="85">
        <v>232</v>
      </c>
      <c r="M23" s="90"/>
    </row>
    <row r="24" spans="1:13" s="78" customFormat="1" ht="21" customHeight="1">
      <c r="A24" s="87" t="s">
        <v>291</v>
      </c>
      <c r="B24" s="131"/>
      <c r="C24" s="133">
        <v>100708</v>
      </c>
      <c r="D24" s="85"/>
      <c r="E24" s="133">
        <v>0</v>
      </c>
      <c r="F24" s="85"/>
      <c r="G24" s="245">
        <v>0</v>
      </c>
      <c r="H24" s="85"/>
      <c r="I24" s="245">
        <v>0</v>
      </c>
      <c r="M24" s="90"/>
    </row>
    <row r="25" spans="1:13" s="78" customFormat="1" ht="21" customHeight="1">
      <c r="A25" s="87" t="s">
        <v>233</v>
      </c>
      <c r="B25" s="131"/>
      <c r="C25" s="247">
        <v>-124</v>
      </c>
      <c r="D25" s="85"/>
      <c r="E25" s="245">
        <v>0</v>
      </c>
      <c r="F25" s="85"/>
      <c r="G25" s="86">
        <v>-124</v>
      </c>
      <c r="H25" s="85"/>
      <c r="I25" s="245">
        <v>0</v>
      </c>
      <c r="K25" s="246"/>
      <c r="M25" s="90"/>
    </row>
    <row r="26" spans="1:13" s="78" customFormat="1" ht="21" customHeight="1">
      <c r="A26" s="87" t="s">
        <v>112</v>
      </c>
      <c r="B26" s="131"/>
      <c r="C26" s="133">
        <v>1031</v>
      </c>
      <c r="D26" s="85"/>
      <c r="E26" s="133">
        <v>247.3691</v>
      </c>
      <c r="F26" s="85"/>
      <c r="G26" s="245">
        <v>0</v>
      </c>
      <c r="H26" s="85"/>
      <c r="I26" s="245">
        <v>0</v>
      </c>
      <c r="K26" s="190"/>
      <c r="M26" s="90"/>
    </row>
    <row r="27" spans="1:13" ht="21" customHeight="1">
      <c r="A27" s="128" t="s">
        <v>113</v>
      </c>
      <c r="B27" s="122">
        <v>24</v>
      </c>
      <c r="C27" s="133">
        <v>0</v>
      </c>
      <c r="D27" s="85"/>
      <c r="E27" s="133">
        <v>140478</v>
      </c>
      <c r="F27" s="85"/>
      <c r="G27" s="245">
        <v>0</v>
      </c>
      <c r="H27" s="85"/>
      <c r="I27" s="85">
        <v>-55479</v>
      </c>
      <c r="K27" s="189"/>
    </row>
    <row r="28" spans="1:13" s="78" customFormat="1" ht="21" customHeight="1">
      <c r="A28" s="128" t="s">
        <v>55</v>
      </c>
      <c r="B28" s="131"/>
      <c r="C28" s="247">
        <v>-25590</v>
      </c>
      <c r="D28" s="85"/>
      <c r="E28" s="243">
        <v>0</v>
      </c>
      <c r="F28" s="88"/>
      <c r="G28" s="245">
        <v>0</v>
      </c>
      <c r="H28" s="88"/>
      <c r="I28" s="245">
        <v>0</v>
      </c>
      <c r="K28" s="246"/>
      <c r="M28" s="90"/>
    </row>
    <row r="29" spans="1:13" ht="21" customHeight="1">
      <c r="A29" s="128" t="s">
        <v>234</v>
      </c>
      <c r="B29" s="83"/>
      <c r="C29" s="133">
        <v>-198001</v>
      </c>
      <c r="D29" s="86"/>
      <c r="E29" s="133">
        <f>-31882+9</f>
        <v>-31873</v>
      </c>
      <c r="F29" s="85"/>
      <c r="G29" s="85">
        <v>-136496</v>
      </c>
      <c r="H29" s="85"/>
      <c r="I29" s="85">
        <v>-41958</v>
      </c>
      <c r="K29" s="187"/>
    </row>
    <row r="30" spans="1:13" ht="21" customHeight="1">
      <c r="A30" s="128" t="s">
        <v>114</v>
      </c>
      <c r="B30" s="83"/>
      <c r="C30" s="133">
        <v>-66388</v>
      </c>
      <c r="D30" s="85"/>
      <c r="E30" s="133">
        <v>-40552</v>
      </c>
      <c r="F30" s="85"/>
      <c r="G30" s="88">
        <v>-60426</v>
      </c>
      <c r="H30" s="85"/>
      <c r="I30" s="88">
        <v>-40552</v>
      </c>
      <c r="K30" s="187"/>
    </row>
    <row r="31" spans="1:13" ht="21" customHeight="1">
      <c r="A31" s="89"/>
      <c r="B31" s="83"/>
      <c r="C31" s="92">
        <f>SUM(C10:C30)</f>
        <v>876026</v>
      </c>
      <c r="D31" s="85"/>
      <c r="E31" s="185">
        <f>SUM(E10:E30)</f>
        <v>-62897.918320000012</v>
      </c>
      <c r="F31" s="85"/>
      <c r="G31" s="92">
        <f>SUM(G10:G30)</f>
        <v>-51362</v>
      </c>
      <c r="H31" s="85"/>
      <c r="I31" s="91">
        <f>SUM(I10:I30)</f>
        <v>-43755</v>
      </c>
      <c r="K31" s="188"/>
    </row>
    <row r="32" spans="1:13" ht="21" customHeight="1">
      <c r="A32" s="82" t="s">
        <v>115</v>
      </c>
      <c r="B32" s="83"/>
      <c r="C32" s="85"/>
      <c r="D32" s="85"/>
      <c r="E32" s="186"/>
      <c r="F32" s="85"/>
      <c r="G32" s="85"/>
      <c r="H32" s="85"/>
      <c r="I32" s="85"/>
    </row>
    <row r="33" spans="1:12" ht="21" customHeight="1">
      <c r="A33" s="128" t="s">
        <v>157</v>
      </c>
      <c r="B33" s="83"/>
      <c r="C33" s="243">
        <v>0</v>
      </c>
      <c r="D33" s="88"/>
      <c r="E33" s="85">
        <v>5659</v>
      </c>
      <c r="F33" s="84"/>
      <c r="G33" s="245">
        <v>0</v>
      </c>
      <c r="H33" s="85"/>
      <c r="I33" s="85">
        <v>708</v>
      </c>
    </row>
    <row r="34" spans="1:12" s="78" customFormat="1" ht="21" customHeight="1">
      <c r="A34" s="128" t="s">
        <v>158</v>
      </c>
      <c r="B34" s="131"/>
      <c r="C34" s="88">
        <v>-171925</v>
      </c>
      <c r="D34" s="84"/>
      <c r="E34" s="243">
        <v>0</v>
      </c>
      <c r="F34" s="84"/>
      <c r="G34" s="243">
        <v>0</v>
      </c>
      <c r="H34" s="85"/>
      <c r="I34" s="247">
        <v>0</v>
      </c>
      <c r="K34" s="246"/>
    </row>
    <row r="35" spans="1:12" ht="21" customHeight="1">
      <c r="A35" s="128" t="s">
        <v>10</v>
      </c>
      <c r="B35" s="83"/>
      <c r="C35" s="85">
        <v>-289515</v>
      </c>
      <c r="D35" s="88"/>
      <c r="E35" s="85">
        <f>560754-633212+1</f>
        <v>-72457</v>
      </c>
      <c r="F35" s="84"/>
      <c r="G35" s="85">
        <v>-57514</v>
      </c>
      <c r="H35" s="85"/>
      <c r="I35" s="85">
        <f>566065-637656+1</f>
        <v>-71590</v>
      </c>
    </row>
    <row r="36" spans="1:12" ht="21" customHeight="1">
      <c r="A36" s="93" t="s">
        <v>160</v>
      </c>
      <c r="B36" s="94"/>
      <c r="C36" s="85">
        <v>250000</v>
      </c>
      <c r="D36" s="88"/>
      <c r="E36" s="85">
        <v>26200</v>
      </c>
      <c r="F36" s="84"/>
      <c r="G36" s="85">
        <v>3800</v>
      </c>
      <c r="H36" s="85"/>
      <c r="I36" s="85">
        <v>26200</v>
      </c>
    </row>
    <row r="37" spans="1:12" s="78" customFormat="1" ht="21" customHeight="1">
      <c r="A37" s="128" t="s">
        <v>161</v>
      </c>
      <c r="B37" s="131"/>
      <c r="C37" s="88">
        <v>312710</v>
      </c>
      <c r="D37" s="84"/>
      <c r="E37" s="243">
        <v>0</v>
      </c>
      <c r="F37" s="84"/>
      <c r="G37" s="245">
        <v>0</v>
      </c>
      <c r="H37" s="85"/>
      <c r="I37" s="247">
        <v>0</v>
      </c>
      <c r="K37" s="246"/>
    </row>
    <row r="38" spans="1:12" s="78" customFormat="1" ht="21" customHeight="1">
      <c r="A38" s="128" t="s">
        <v>162</v>
      </c>
      <c r="B38" s="131"/>
      <c r="C38" s="88">
        <v>-2357</v>
      </c>
      <c r="D38" s="84"/>
      <c r="E38" s="243">
        <v>0</v>
      </c>
      <c r="F38" s="84"/>
      <c r="G38" s="245">
        <v>0</v>
      </c>
      <c r="H38" s="85"/>
      <c r="I38" s="247">
        <v>0</v>
      </c>
      <c r="K38" s="246"/>
    </row>
    <row r="39" spans="1:12" ht="21" customHeight="1">
      <c r="A39" s="128" t="s">
        <v>116</v>
      </c>
      <c r="B39" s="83"/>
      <c r="C39" s="88">
        <v>204097</v>
      </c>
      <c r="D39" s="85"/>
      <c r="E39" s="88">
        <v>-106279</v>
      </c>
      <c r="F39" s="84"/>
      <c r="G39" s="85">
        <v>204099</v>
      </c>
      <c r="H39" s="85"/>
      <c r="I39" s="85">
        <v>-172958</v>
      </c>
    </row>
    <row r="40" spans="1:12" ht="21" customHeight="1">
      <c r="A40" s="128" t="s">
        <v>117</v>
      </c>
      <c r="B40" s="83"/>
      <c r="C40" s="85">
        <v>140908</v>
      </c>
      <c r="D40" s="85"/>
      <c r="E40" s="85">
        <f>31643-9</f>
        <v>31634</v>
      </c>
      <c r="F40" s="84"/>
      <c r="G40" s="85">
        <f>-1657-443</f>
        <v>-2100</v>
      </c>
      <c r="H40" s="84"/>
      <c r="I40" s="85">
        <v>29024</v>
      </c>
    </row>
    <row r="41" spans="1:12" ht="21" customHeight="1">
      <c r="A41" s="128" t="s">
        <v>20</v>
      </c>
      <c r="B41" s="83"/>
      <c r="C41" s="35">
        <v>-41416</v>
      </c>
      <c r="D41" s="95"/>
      <c r="E41" s="35">
        <v>289</v>
      </c>
      <c r="F41" s="85"/>
      <c r="G41" s="85">
        <v>2</v>
      </c>
      <c r="H41" s="85"/>
      <c r="I41" s="85">
        <v>266</v>
      </c>
    </row>
    <row r="42" spans="1:12" s="78" customFormat="1" ht="21" customHeight="1">
      <c r="A42" s="248" t="s">
        <v>171</v>
      </c>
      <c r="B42" s="131"/>
      <c r="C42" s="35">
        <v>544921</v>
      </c>
      <c r="D42" s="84"/>
      <c r="E42" s="243">
        <v>0</v>
      </c>
      <c r="F42" s="84"/>
      <c r="G42" s="245">
        <v>0</v>
      </c>
      <c r="H42" s="85"/>
      <c r="I42" s="247">
        <v>0</v>
      </c>
      <c r="K42" s="246"/>
    </row>
    <row r="43" spans="1:12" ht="21" customHeight="1">
      <c r="A43" s="128" t="s">
        <v>29</v>
      </c>
      <c r="B43" s="83"/>
      <c r="C43" s="35">
        <v>-44842</v>
      </c>
      <c r="D43" s="95"/>
      <c r="E43" s="35">
        <v>-77051</v>
      </c>
      <c r="F43" s="85"/>
      <c r="G43" s="85">
        <v>213</v>
      </c>
      <c r="H43" s="85"/>
      <c r="I43" s="85">
        <v>-46668</v>
      </c>
    </row>
    <row r="44" spans="1:12" ht="21" customHeight="1">
      <c r="A44" s="128" t="s">
        <v>272</v>
      </c>
      <c r="B44" s="83"/>
      <c r="C44" s="35">
        <v>0</v>
      </c>
      <c r="D44" s="95"/>
      <c r="E44" s="243">
        <v>0</v>
      </c>
      <c r="F44" s="85"/>
      <c r="G44" s="85">
        <v>-430000</v>
      </c>
      <c r="H44" s="85"/>
      <c r="I44" s="243">
        <v>0</v>
      </c>
    </row>
    <row r="45" spans="1:12" s="78" customFormat="1" ht="21" customHeight="1">
      <c r="A45" s="87" t="s">
        <v>176</v>
      </c>
      <c r="B45" s="131"/>
      <c r="C45" s="35">
        <v>963770</v>
      </c>
      <c r="D45" s="84"/>
      <c r="E45" s="243">
        <v>0</v>
      </c>
      <c r="F45" s="84"/>
      <c r="G45" s="245">
        <v>0</v>
      </c>
      <c r="H45" s="85"/>
      <c r="I45" s="243">
        <v>0</v>
      </c>
      <c r="K45" s="246"/>
    </row>
    <row r="46" spans="1:12" ht="21" customHeight="1">
      <c r="A46" s="128" t="s">
        <v>118</v>
      </c>
      <c r="B46" s="131">
        <v>19</v>
      </c>
      <c r="C46" s="35">
        <v>0</v>
      </c>
      <c r="D46" s="251"/>
      <c r="E46" s="244">
        <v>-3203</v>
      </c>
      <c r="F46" s="249"/>
      <c r="G46" s="245">
        <v>0</v>
      </c>
      <c r="H46" s="249"/>
      <c r="I46" s="252">
        <v>-3203</v>
      </c>
    </row>
    <row r="47" spans="1:12" s="78" customFormat="1" ht="21" customHeight="1">
      <c r="A47" s="248" t="s">
        <v>180</v>
      </c>
      <c r="B47" s="131"/>
      <c r="C47" s="129">
        <v>157498</v>
      </c>
      <c r="D47" s="249"/>
      <c r="E47" s="250">
        <v>0</v>
      </c>
      <c r="F47" s="249"/>
      <c r="G47" s="245">
        <v>0</v>
      </c>
      <c r="H47" s="249"/>
      <c r="I47" s="250">
        <v>0</v>
      </c>
      <c r="K47" s="246"/>
      <c r="L47" s="90"/>
    </row>
    <row r="48" spans="1:12" ht="21" customHeight="1">
      <c r="A48" s="128" t="s">
        <v>247</v>
      </c>
      <c r="B48" s="83"/>
      <c r="C48" s="92">
        <f>SUM(C31:C47)</f>
        <v>2899875</v>
      </c>
      <c r="D48" s="85"/>
      <c r="E48" s="180">
        <f>SUM(E31:E47)</f>
        <v>-258105.91832</v>
      </c>
      <c r="F48" s="85"/>
      <c r="G48" s="92">
        <f>SUM(G31:G47)</f>
        <v>-332862</v>
      </c>
      <c r="H48" s="85"/>
      <c r="I48" s="180">
        <f>SUM(I31:I47)</f>
        <v>-281976</v>
      </c>
    </row>
    <row r="49" spans="1:10" ht="21" customHeight="1">
      <c r="A49" s="128" t="s">
        <v>119</v>
      </c>
      <c r="B49" s="83"/>
      <c r="C49" s="85">
        <v>19537</v>
      </c>
      <c r="D49" s="85"/>
      <c r="E49" s="85">
        <v>16655</v>
      </c>
      <c r="F49" s="85"/>
      <c r="G49" s="85">
        <v>52807</v>
      </c>
      <c r="H49" s="85"/>
      <c r="I49" s="85">
        <v>16655</v>
      </c>
    </row>
    <row r="50" spans="1:10" ht="21" customHeight="1">
      <c r="A50" s="128" t="s">
        <v>120</v>
      </c>
      <c r="B50" s="83"/>
      <c r="C50" s="85">
        <v>-444406</v>
      </c>
      <c r="D50" s="85"/>
      <c r="E50" s="85">
        <v>-54766</v>
      </c>
      <c r="F50" s="85"/>
      <c r="G50" s="85">
        <v>-61528</v>
      </c>
      <c r="H50" s="85"/>
      <c r="I50" s="85">
        <v>-58831</v>
      </c>
    </row>
    <row r="51" spans="1:10" ht="21" customHeight="1">
      <c r="A51" s="128" t="s">
        <v>121</v>
      </c>
      <c r="B51" s="83"/>
      <c r="C51" s="35">
        <v>0</v>
      </c>
      <c r="D51" s="85"/>
      <c r="E51" s="85">
        <v>13762</v>
      </c>
      <c r="F51" s="85"/>
      <c r="G51" s="245">
        <v>0</v>
      </c>
      <c r="H51" s="85"/>
      <c r="I51" s="85">
        <v>13762</v>
      </c>
    </row>
    <row r="52" spans="1:10" ht="21" customHeight="1">
      <c r="A52" s="128" t="s">
        <v>122</v>
      </c>
      <c r="B52" s="83"/>
      <c r="C52" s="129">
        <v>-34738</v>
      </c>
      <c r="D52" s="85"/>
      <c r="E52" s="129">
        <v>-5084</v>
      </c>
      <c r="F52" s="85"/>
      <c r="G52" s="129">
        <v>-4522</v>
      </c>
      <c r="H52" s="85"/>
      <c r="I52" s="129">
        <v>-5084</v>
      </c>
    </row>
    <row r="53" spans="1:10" ht="21" customHeight="1">
      <c r="A53" s="75" t="s">
        <v>248</v>
      </c>
      <c r="B53" s="83"/>
      <c r="C53" s="98">
        <f>SUM(C48:C52)</f>
        <v>2440268</v>
      </c>
      <c r="D53" s="97"/>
      <c r="E53" s="96">
        <f>SUM(E48:E52)</f>
        <v>-287538.91832</v>
      </c>
      <c r="F53" s="97"/>
      <c r="G53" s="98">
        <f>SUM(G48:G52)</f>
        <v>-346105</v>
      </c>
      <c r="H53" s="97"/>
      <c r="I53" s="96">
        <f>SUM(I48:I52)</f>
        <v>-315474</v>
      </c>
    </row>
    <row r="54" spans="1:10" ht="21" customHeight="1">
      <c r="C54" s="1"/>
      <c r="D54" s="101"/>
      <c r="E54" s="102"/>
      <c r="F54" s="101"/>
      <c r="G54" s="1"/>
      <c r="H54" s="101"/>
      <c r="I54" s="1"/>
    </row>
    <row r="55" spans="1:10" ht="22.95" customHeight="1">
      <c r="A55" s="279" t="s">
        <v>0</v>
      </c>
      <c r="B55" s="14"/>
      <c r="C55" s="14"/>
      <c r="D55" s="14"/>
      <c r="E55" s="14"/>
      <c r="F55" s="14"/>
      <c r="G55" s="14"/>
      <c r="H55" s="14"/>
      <c r="I55" s="14"/>
      <c r="J55" s="14"/>
    </row>
    <row r="56" spans="1:10" ht="22.95" customHeight="1">
      <c r="A56" s="366" t="s">
        <v>107</v>
      </c>
      <c r="B56" s="366"/>
      <c r="C56" s="366"/>
      <c r="D56" s="366"/>
      <c r="E56" s="366"/>
      <c r="F56" s="366"/>
      <c r="G56" s="366"/>
      <c r="H56" s="366"/>
      <c r="I56" s="366"/>
      <c r="J56" s="74"/>
    </row>
    <row r="57" spans="1:10" ht="11.55" customHeight="1">
      <c r="A57" s="103"/>
      <c r="B57" s="104"/>
      <c r="C57" s="103"/>
      <c r="D57" s="103"/>
      <c r="E57" s="103"/>
      <c r="F57" s="103"/>
      <c r="G57" s="105"/>
      <c r="H57" s="103"/>
      <c r="I57" s="105"/>
    </row>
    <row r="58" spans="1:10" s="78" customFormat="1" ht="21" customHeight="1">
      <c r="A58" s="75"/>
      <c r="C58" s="367" t="s">
        <v>2</v>
      </c>
      <c r="D58" s="367"/>
      <c r="E58" s="367"/>
      <c r="F58" s="123"/>
      <c r="G58" s="367" t="s">
        <v>3</v>
      </c>
      <c r="H58" s="367"/>
      <c r="I58" s="367"/>
    </row>
    <row r="59" spans="1:10" s="78" customFormat="1" ht="21" customHeight="1">
      <c r="A59" s="75"/>
      <c r="B59" s="122"/>
      <c r="C59" s="368" t="s">
        <v>51</v>
      </c>
      <c r="D59" s="368"/>
      <c r="E59" s="368"/>
      <c r="F59" s="19"/>
      <c r="G59" s="368" t="s">
        <v>51</v>
      </c>
      <c r="H59" s="368"/>
      <c r="I59" s="368"/>
    </row>
    <row r="60" spans="1:10" s="78" customFormat="1" ht="21" customHeight="1">
      <c r="A60" s="75"/>
      <c r="B60" s="122"/>
      <c r="C60" s="368" t="s">
        <v>4</v>
      </c>
      <c r="D60" s="368"/>
      <c r="E60" s="368"/>
      <c r="F60" s="19"/>
      <c r="G60" s="368" t="s">
        <v>4</v>
      </c>
      <c r="H60" s="368"/>
      <c r="I60" s="368"/>
    </row>
    <row r="61" spans="1:10" s="78" customFormat="1" ht="21" customHeight="1">
      <c r="A61" s="75"/>
      <c r="B61" s="122" t="s">
        <v>6</v>
      </c>
      <c r="C61" s="46">
        <v>2566</v>
      </c>
      <c r="D61" s="47"/>
      <c r="E61" s="46">
        <v>2565</v>
      </c>
      <c r="F61" s="47"/>
      <c r="G61" s="46">
        <v>2566</v>
      </c>
      <c r="H61" s="46"/>
      <c r="I61" s="46">
        <v>2565</v>
      </c>
    </row>
    <row r="62" spans="1:10" s="78" customFormat="1" ht="21" customHeight="1">
      <c r="B62" s="122"/>
      <c r="C62" s="365" t="s">
        <v>7</v>
      </c>
      <c r="D62" s="365"/>
      <c r="E62" s="365"/>
      <c r="F62" s="365"/>
      <c r="G62" s="365"/>
      <c r="H62" s="365"/>
      <c r="I62" s="365"/>
    </row>
    <row r="63" spans="1:10" s="107" customFormat="1" ht="21" customHeight="1">
      <c r="A63" s="79" t="s">
        <v>123</v>
      </c>
      <c r="B63" s="126"/>
      <c r="C63" s="106"/>
      <c r="D63" s="128"/>
      <c r="E63" s="106"/>
      <c r="F63" s="128"/>
      <c r="G63" s="106"/>
      <c r="H63" s="128"/>
      <c r="I63" s="106"/>
    </row>
    <row r="64" spans="1:10" s="78" customFormat="1" ht="21" customHeight="1">
      <c r="A64" s="87" t="s">
        <v>124</v>
      </c>
      <c r="B64" s="76"/>
      <c r="C64" s="109">
        <v>0</v>
      </c>
      <c r="D64" s="85"/>
      <c r="E64" s="109">
        <v>482323</v>
      </c>
      <c r="G64" s="243">
        <v>0</v>
      </c>
      <c r="I64" s="35">
        <v>482323</v>
      </c>
      <c r="J64" s="112"/>
    </row>
    <row r="65" spans="1:11" s="107" customFormat="1" ht="21" customHeight="1">
      <c r="A65" s="108" t="s">
        <v>125</v>
      </c>
      <c r="B65" s="83"/>
      <c r="C65" s="85">
        <v>-256503</v>
      </c>
      <c r="D65" s="85"/>
      <c r="E65" s="85">
        <v>-107870</v>
      </c>
      <c r="F65" s="128"/>
      <c r="G65" s="243">
        <v>0</v>
      </c>
      <c r="H65" s="128"/>
      <c r="I65" s="35">
        <v>-1875</v>
      </c>
    </row>
    <row r="66" spans="1:11" s="107" customFormat="1" ht="21" customHeight="1">
      <c r="A66" s="108" t="s">
        <v>126</v>
      </c>
      <c r="B66" s="83"/>
      <c r="C66" s="85">
        <v>116134</v>
      </c>
      <c r="D66" s="85"/>
      <c r="E66" s="85">
        <v>23911</v>
      </c>
      <c r="F66" s="128"/>
      <c r="G66" s="136">
        <v>50000</v>
      </c>
      <c r="H66" s="128"/>
      <c r="I66" s="243">
        <v>0</v>
      </c>
    </row>
    <row r="67" spans="1:11" s="78" customFormat="1" ht="21" customHeight="1">
      <c r="A67" s="87" t="s">
        <v>127</v>
      </c>
      <c r="B67" s="76"/>
      <c r="C67" s="109">
        <v>0</v>
      </c>
      <c r="D67" s="85"/>
      <c r="E67" s="243">
        <v>0</v>
      </c>
      <c r="F67" s="85"/>
      <c r="G67" s="243">
        <v>0</v>
      </c>
      <c r="H67" s="85"/>
      <c r="I67" s="35">
        <v>300000</v>
      </c>
      <c r="J67" s="112"/>
    </row>
    <row r="68" spans="1:11" s="107" customFormat="1" ht="21" customHeight="1">
      <c r="A68" s="108" t="s">
        <v>128</v>
      </c>
      <c r="B68" s="83"/>
      <c r="C68" s="109">
        <v>0</v>
      </c>
      <c r="D68" s="85"/>
      <c r="E68" s="85">
        <v>11123</v>
      </c>
      <c r="F68" s="85"/>
      <c r="G68" s="243">
        <v>0</v>
      </c>
      <c r="H68" s="85"/>
      <c r="I68" s="35">
        <v>11123</v>
      </c>
    </row>
    <row r="69" spans="1:11" s="78" customFormat="1" ht="21" customHeight="1">
      <c r="A69" s="108" t="s">
        <v>235</v>
      </c>
      <c r="B69" s="76"/>
      <c r="C69" s="247">
        <v>-47361</v>
      </c>
      <c r="D69" s="85"/>
      <c r="E69" s="243">
        <v>0</v>
      </c>
      <c r="F69" s="85"/>
      <c r="G69" s="243">
        <v>0</v>
      </c>
      <c r="H69" s="85"/>
      <c r="I69" s="245">
        <v>0</v>
      </c>
      <c r="J69" s="112"/>
      <c r="K69" s="246"/>
    </row>
    <row r="70" spans="1:11" s="78" customFormat="1" ht="21" customHeight="1">
      <c r="A70" s="108" t="s">
        <v>236</v>
      </c>
      <c r="B70" s="263">
        <v>4</v>
      </c>
      <c r="C70" s="247">
        <v>-343500</v>
      </c>
      <c r="D70" s="85"/>
      <c r="E70" s="243">
        <v>0</v>
      </c>
      <c r="F70" s="85"/>
      <c r="G70" s="243">
        <v>-883400</v>
      </c>
      <c r="H70" s="85"/>
      <c r="I70" s="243">
        <v>0</v>
      </c>
      <c r="J70" s="112"/>
      <c r="K70" s="246"/>
    </row>
    <row r="71" spans="1:11" s="78" customFormat="1" ht="21" customHeight="1">
      <c r="A71" s="87" t="s">
        <v>129</v>
      </c>
      <c r="B71" s="131"/>
      <c r="C71" s="247">
        <v>-242033</v>
      </c>
      <c r="D71" s="85"/>
      <c r="E71" s="243">
        <v>0</v>
      </c>
      <c r="F71" s="85"/>
      <c r="G71" s="247">
        <v>-242033</v>
      </c>
      <c r="H71" s="85"/>
      <c r="I71" s="245">
        <v>0</v>
      </c>
      <c r="J71" s="112"/>
      <c r="K71" s="246"/>
    </row>
    <row r="72" spans="1:11" s="78" customFormat="1" ht="21" customHeight="1">
      <c r="A72" s="87" t="s">
        <v>130</v>
      </c>
      <c r="B72" s="122">
        <v>24</v>
      </c>
      <c r="C72" s="109">
        <v>0</v>
      </c>
      <c r="D72" s="85"/>
      <c r="E72" s="109">
        <v>455273</v>
      </c>
      <c r="G72" s="243">
        <v>0</v>
      </c>
      <c r="I72" s="35">
        <v>490188</v>
      </c>
      <c r="J72" s="112"/>
    </row>
    <row r="73" spans="1:11" s="78" customFormat="1" ht="21" customHeight="1">
      <c r="A73" s="87" t="s">
        <v>237</v>
      </c>
      <c r="B73" s="76"/>
      <c r="C73" s="247">
        <v>-973377</v>
      </c>
      <c r="D73" s="85"/>
      <c r="E73" s="243">
        <v>0</v>
      </c>
      <c r="F73" s="85"/>
      <c r="G73" s="243">
        <v>0</v>
      </c>
      <c r="H73" s="85"/>
      <c r="I73" s="245">
        <v>0</v>
      </c>
      <c r="J73" s="112"/>
      <c r="K73" s="246"/>
    </row>
    <row r="74" spans="1:11" s="107" customFormat="1" ht="21" customHeight="1">
      <c r="A74" s="128" t="s">
        <v>131</v>
      </c>
      <c r="B74" s="83"/>
      <c r="C74" s="109">
        <v>77</v>
      </c>
      <c r="D74" s="85"/>
      <c r="E74" s="109">
        <v>3299</v>
      </c>
      <c r="F74" s="85"/>
      <c r="G74" s="35">
        <v>21</v>
      </c>
      <c r="H74" s="85"/>
      <c r="I74" s="35">
        <v>369914</v>
      </c>
    </row>
    <row r="75" spans="1:11" s="107" customFormat="1" ht="21" customHeight="1">
      <c r="A75" s="128" t="s">
        <v>132</v>
      </c>
      <c r="B75" s="83"/>
      <c r="C75" s="85">
        <v>-463171</v>
      </c>
      <c r="D75" s="85"/>
      <c r="E75" s="85">
        <v>-37525</v>
      </c>
      <c r="F75" s="85"/>
      <c r="G75" s="35">
        <v>-2734</v>
      </c>
      <c r="H75" s="85"/>
      <c r="I75" s="35">
        <v>-12582</v>
      </c>
    </row>
    <row r="76" spans="1:11" s="107" customFormat="1" ht="21" customHeight="1">
      <c r="A76" s="108" t="s">
        <v>133</v>
      </c>
      <c r="B76" s="110"/>
      <c r="C76" s="85">
        <v>198001</v>
      </c>
      <c r="D76" s="84"/>
      <c r="E76" s="85">
        <v>73840</v>
      </c>
      <c r="F76" s="85"/>
      <c r="G76" s="35">
        <v>136496</v>
      </c>
      <c r="H76" s="85"/>
      <c r="I76" s="35">
        <v>41958</v>
      </c>
    </row>
    <row r="77" spans="1:11" s="107" customFormat="1" ht="21" customHeight="1">
      <c r="A77" s="75" t="s">
        <v>256</v>
      </c>
      <c r="B77" s="83"/>
      <c r="C77" s="30">
        <f>SUM(C64:C76)</f>
        <v>-2011733</v>
      </c>
      <c r="D77" s="97"/>
      <c r="E77" s="30">
        <f>SUM(E64:E76)</f>
        <v>904374</v>
      </c>
      <c r="F77" s="97"/>
      <c r="G77" s="30">
        <f>SUM(G64:G76)</f>
        <v>-941650</v>
      </c>
      <c r="H77" s="97"/>
      <c r="I77" s="30">
        <f>SUM(I64:I76)</f>
        <v>1681049</v>
      </c>
    </row>
    <row r="78" spans="1:11" s="257" customFormat="1" ht="21" customHeight="1">
      <c r="A78" s="253"/>
      <c r="B78" s="254"/>
      <c r="C78" s="255"/>
      <c r="D78" s="255"/>
      <c r="E78" s="255"/>
      <c r="F78" s="255"/>
      <c r="G78" s="107"/>
      <c r="H78" s="255"/>
      <c r="I78" s="255"/>
    </row>
    <row r="79" spans="1:11" s="107" customFormat="1" ht="21" customHeight="1">
      <c r="A79" s="79" t="s">
        <v>134</v>
      </c>
      <c r="B79" s="126"/>
      <c r="C79" s="85"/>
      <c r="D79" s="85"/>
      <c r="E79" s="85"/>
      <c r="F79" s="85"/>
      <c r="G79" s="112"/>
      <c r="H79" s="85"/>
      <c r="I79" s="85"/>
    </row>
    <row r="80" spans="1:11" s="78" customFormat="1" ht="21" customHeight="1">
      <c r="A80" s="128" t="s">
        <v>238</v>
      </c>
      <c r="B80" s="131"/>
      <c r="C80" s="109">
        <v>772684</v>
      </c>
      <c r="D80" s="85"/>
      <c r="E80" s="243">
        <v>0</v>
      </c>
      <c r="F80" s="85"/>
      <c r="G80" s="85">
        <v>772684</v>
      </c>
      <c r="H80" s="85"/>
      <c r="I80" s="243">
        <v>0</v>
      </c>
      <c r="J80" s="112"/>
      <c r="K80" s="246"/>
    </row>
    <row r="81" spans="1:11" s="78" customFormat="1" ht="21" customHeight="1">
      <c r="A81" s="87" t="s">
        <v>239</v>
      </c>
      <c r="B81" s="131"/>
      <c r="C81" s="247">
        <v>2486</v>
      </c>
      <c r="D81" s="85"/>
      <c r="E81" s="243">
        <v>0</v>
      </c>
      <c r="F81" s="85"/>
      <c r="G81" s="247">
        <v>0</v>
      </c>
      <c r="H81" s="85"/>
      <c r="I81" s="243">
        <v>0</v>
      </c>
      <c r="J81" s="112"/>
      <c r="K81" s="246"/>
    </row>
    <row r="82" spans="1:11" s="78" customFormat="1" ht="21" customHeight="1">
      <c r="A82" s="87" t="s">
        <v>240</v>
      </c>
      <c r="B82" s="131"/>
      <c r="C82" s="85">
        <v>-381055</v>
      </c>
      <c r="D82" s="85"/>
      <c r="E82" s="243">
        <v>0</v>
      </c>
      <c r="F82" s="85"/>
      <c r="G82" s="85">
        <v>-58040</v>
      </c>
      <c r="H82" s="85"/>
      <c r="I82" s="243">
        <v>0</v>
      </c>
      <c r="J82" s="112"/>
      <c r="K82" s="246"/>
    </row>
    <row r="83" spans="1:11" s="78" customFormat="1" ht="21" customHeight="1">
      <c r="A83" s="87" t="s">
        <v>241</v>
      </c>
      <c r="B83" s="131"/>
      <c r="C83" s="85">
        <v>2312002</v>
      </c>
      <c r="D83" s="85"/>
      <c r="E83" s="243">
        <v>0</v>
      </c>
      <c r="F83" s="85"/>
      <c r="G83" s="247">
        <v>350043</v>
      </c>
      <c r="H83" s="85"/>
      <c r="I83" s="243">
        <v>0</v>
      </c>
      <c r="J83" s="112"/>
      <c r="K83" s="246"/>
    </row>
    <row r="84" spans="1:11" s="107" customFormat="1" ht="21" customHeight="1">
      <c r="A84" s="128" t="s">
        <v>249</v>
      </c>
      <c r="B84" s="131"/>
      <c r="C84" s="134">
        <v>0</v>
      </c>
      <c r="D84" s="112"/>
      <c r="E84" s="243">
        <v>0</v>
      </c>
      <c r="F84" s="112"/>
      <c r="G84" s="243">
        <v>0</v>
      </c>
      <c r="H84" s="112"/>
      <c r="I84" s="35">
        <v>-687655</v>
      </c>
    </row>
    <row r="85" spans="1:11" s="78" customFormat="1" ht="21" customHeight="1">
      <c r="A85" s="87" t="s">
        <v>250</v>
      </c>
      <c r="B85" s="111"/>
      <c r="C85" s="132">
        <v>0</v>
      </c>
      <c r="D85" s="85"/>
      <c r="E85" s="243">
        <v>0</v>
      </c>
      <c r="F85" s="85"/>
      <c r="G85" s="35">
        <v>141875</v>
      </c>
      <c r="H85" s="85"/>
      <c r="I85" s="35">
        <v>138090</v>
      </c>
      <c r="J85" s="112"/>
    </row>
    <row r="86" spans="1:11" s="78" customFormat="1" ht="21" customHeight="1">
      <c r="A86" s="87" t="s">
        <v>292</v>
      </c>
      <c r="B86" s="111"/>
      <c r="C86" s="132">
        <v>0</v>
      </c>
      <c r="D86" s="85"/>
      <c r="E86" s="243">
        <v>0</v>
      </c>
      <c r="F86" s="85"/>
      <c r="G86" s="35">
        <v>450000</v>
      </c>
      <c r="H86" s="85"/>
      <c r="I86" s="35">
        <v>0</v>
      </c>
      <c r="J86" s="112"/>
    </row>
    <row r="87" spans="1:11" s="78" customFormat="1" ht="21" customHeight="1">
      <c r="A87" s="87" t="s">
        <v>242</v>
      </c>
      <c r="B87" s="131"/>
      <c r="C87" s="247">
        <v>-800000</v>
      </c>
      <c r="D87" s="85"/>
      <c r="E87" s="243">
        <v>0</v>
      </c>
      <c r="F87" s="85"/>
      <c r="G87" s="243">
        <v>0</v>
      </c>
      <c r="H87" s="85"/>
      <c r="I87" s="35">
        <v>0</v>
      </c>
      <c r="J87" s="112"/>
      <c r="K87" s="246"/>
    </row>
    <row r="88" spans="1:11" s="107" customFormat="1" ht="21" customHeight="1">
      <c r="A88" s="128" t="s">
        <v>251</v>
      </c>
      <c r="B88" s="111"/>
      <c r="C88" s="85">
        <v>-426700</v>
      </c>
      <c r="D88" s="85"/>
      <c r="E88" s="85">
        <v>-300000</v>
      </c>
      <c r="F88" s="85"/>
      <c r="G88" s="243">
        <v>0</v>
      </c>
      <c r="H88" s="85"/>
      <c r="I88" s="35">
        <v>-300000</v>
      </c>
    </row>
    <row r="89" spans="1:11" s="107" customFormat="1" ht="21" customHeight="1">
      <c r="A89" s="128" t="s">
        <v>268</v>
      </c>
      <c r="B89" s="111"/>
      <c r="C89" s="109">
        <v>0</v>
      </c>
      <c r="D89" s="85"/>
      <c r="E89" s="243">
        <v>0</v>
      </c>
      <c r="F89" s="85"/>
      <c r="G89" s="243">
        <v>0</v>
      </c>
      <c r="H89" s="85"/>
      <c r="I89" s="35">
        <v>0</v>
      </c>
    </row>
    <row r="90" spans="1:11" s="107" customFormat="1" ht="21" customHeight="1">
      <c r="A90" s="128" t="s">
        <v>252</v>
      </c>
      <c r="B90" s="111"/>
      <c r="C90" s="85">
        <v>-1865000</v>
      </c>
      <c r="D90" s="85"/>
      <c r="E90" s="85">
        <v>-340000</v>
      </c>
      <c r="F90" s="85"/>
      <c r="G90" s="35">
        <v>-300000</v>
      </c>
      <c r="H90" s="85"/>
      <c r="I90" s="35">
        <v>-340000</v>
      </c>
    </row>
    <row r="91" spans="1:11" s="107" customFormat="1" ht="21" customHeight="1">
      <c r="A91" s="128" t="s">
        <v>253</v>
      </c>
      <c r="B91" s="112"/>
      <c r="C91" s="109">
        <v>300000</v>
      </c>
      <c r="D91" s="85"/>
      <c r="E91" s="243">
        <v>0</v>
      </c>
      <c r="F91" s="85"/>
      <c r="G91" s="243">
        <v>0</v>
      </c>
      <c r="H91" s="85"/>
      <c r="I91" s="35">
        <v>0</v>
      </c>
    </row>
    <row r="92" spans="1:11" s="107" customFormat="1" ht="21" customHeight="1">
      <c r="A92" s="128" t="s">
        <v>269</v>
      </c>
      <c r="B92" s="83"/>
      <c r="C92" s="135">
        <v>-25506</v>
      </c>
      <c r="D92" s="112"/>
      <c r="E92" s="135">
        <v>-2015</v>
      </c>
      <c r="F92" s="85"/>
      <c r="G92" s="35">
        <v>-3067</v>
      </c>
      <c r="H92" s="85"/>
      <c r="I92" s="35">
        <v>-2015</v>
      </c>
    </row>
    <row r="93" spans="1:11" s="107" customFormat="1" ht="21" customHeight="1">
      <c r="A93" s="87" t="s">
        <v>135</v>
      </c>
      <c r="B93" s="125">
        <v>30</v>
      </c>
      <c r="C93" s="85">
        <v>-69170</v>
      </c>
      <c r="D93" s="113"/>
      <c r="E93" s="85">
        <v>-172926</v>
      </c>
      <c r="F93" s="78"/>
      <c r="G93" s="35">
        <v>-69170</v>
      </c>
      <c r="H93" s="78"/>
      <c r="I93" s="35">
        <v>-172926</v>
      </c>
    </row>
    <row r="94" spans="1:11" s="107" customFormat="1" ht="21" customHeight="1">
      <c r="A94" s="75" t="s">
        <v>136</v>
      </c>
      <c r="B94" s="83"/>
      <c r="C94" s="30">
        <f>SUM(C80:C93)</f>
        <v>-180259</v>
      </c>
      <c r="D94" s="97"/>
      <c r="E94" s="96">
        <f>SUM(E80:E93)</f>
        <v>-814941</v>
      </c>
      <c r="F94" s="97"/>
      <c r="G94" s="30">
        <f>SUM(G80:G93)</f>
        <v>1284325</v>
      </c>
      <c r="H94" s="97"/>
      <c r="I94" s="96">
        <f>SUM(I80:I93)</f>
        <v>-1364506</v>
      </c>
    </row>
    <row r="95" spans="1:11" s="257" customFormat="1" ht="21" customHeight="1">
      <c r="A95" s="258"/>
      <c r="B95" s="259"/>
      <c r="C95" s="256"/>
      <c r="D95" s="256"/>
      <c r="E95" s="256"/>
      <c r="F95" s="256"/>
      <c r="G95" s="256"/>
      <c r="H95" s="256"/>
      <c r="I95" s="256"/>
    </row>
    <row r="96" spans="1:11" s="107" customFormat="1" ht="21" customHeight="1">
      <c r="A96" s="128" t="s">
        <v>152</v>
      </c>
      <c r="B96" s="126"/>
      <c r="C96" s="85"/>
      <c r="D96" s="85"/>
      <c r="E96" s="85"/>
      <c r="F96" s="85"/>
      <c r="G96" s="85"/>
      <c r="H96" s="85"/>
      <c r="I96" s="85"/>
    </row>
    <row r="97" spans="1:13" s="107" customFormat="1" ht="21" customHeight="1">
      <c r="A97" s="89" t="s">
        <v>137</v>
      </c>
      <c r="B97" s="83"/>
      <c r="C97" s="115">
        <f>SUM(C53,C77,C94)</f>
        <v>248276</v>
      </c>
      <c r="D97" s="115"/>
      <c r="E97" s="115">
        <f>SUM(E53,E77,E94)</f>
        <v>-198105.91831999994</v>
      </c>
      <c r="F97" s="115"/>
      <c r="G97" s="115">
        <f>SUM(G53,G77,G94)</f>
        <v>-3430</v>
      </c>
      <c r="H97" s="115"/>
      <c r="I97" s="115">
        <f>SUM(I53,I77,I94)</f>
        <v>1069</v>
      </c>
    </row>
    <row r="98" spans="1:13" s="107" customFormat="1" ht="21" customHeight="1">
      <c r="A98" s="128" t="s">
        <v>66</v>
      </c>
      <c r="B98" s="83"/>
      <c r="C98" s="115">
        <f>'PL 13-14'!D57</f>
        <v>-146</v>
      </c>
      <c r="D98" s="85"/>
      <c r="E98" s="114">
        <f>'PL 13-14'!F57</f>
        <v>13919</v>
      </c>
      <c r="F98" s="85"/>
      <c r="G98" s="130">
        <v>0</v>
      </c>
      <c r="H98" s="85"/>
      <c r="I98" s="130">
        <v>0</v>
      </c>
    </row>
    <row r="99" spans="1:13" s="107" customFormat="1" ht="21" customHeight="1">
      <c r="A99" s="75" t="s">
        <v>152</v>
      </c>
      <c r="B99" s="83"/>
      <c r="C99" s="116">
        <f>SUM(C97:C98)</f>
        <v>248130</v>
      </c>
      <c r="D99" s="97"/>
      <c r="E99" s="116">
        <f>SUM(E97:E98)</f>
        <v>-184186.91831999994</v>
      </c>
      <c r="F99" s="97"/>
      <c r="G99" s="116">
        <f>SUM(G97:G98)</f>
        <v>-3430</v>
      </c>
      <c r="H99" s="97"/>
      <c r="I99" s="116">
        <f>SUM(I97:I98)</f>
        <v>1069</v>
      </c>
    </row>
    <row r="100" spans="1:13" s="107" customFormat="1" ht="21" customHeight="1">
      <c r="A100" s="128" t="s">
        <v>138</v>
      </c>
      <c r="B100" s="126"/>
      <c r="C100" s="26">
        <v>13072</v>
      </c>
      <c r="D100" s="85"/>
      <c r="E100" s="26">
        <v>197259</v>
      </c>
      <c r="F100" s="85"/>
      <c r="G100" s="86">
        <f>'BS 10-12'!J9</f>
        <v>9545</v>
      </c>
      <c r="H100" s="85"/>
      <c r="I100" s="86">
        <v>8476</v>
      </c>
    </row>
    <row r="101" spans="1:13" s="107" customFormat="1" ht="21" customHeight="1" thickBot="1">
      <c r="A101" s="75" t="s">
        <v>139</v>
      </c>
      <c r="B101" s="83"/>
      <c r="C101" s="117">
        <f>SUM(C99:C100)</f>
        <v>261202</v>
      </c>
      <c r="D101" s="97"/>
      <c r="E101" s="117">
        <f>SUM(E99:E100)</f>
        <v>13072.081680000061</v>
      </c>
      <c r="F101" s="97"/>
      <c r="G101" s="117">
        <f>SUM(G99:G100)</f>
        <v>6115</v>
      </c>
      <c r="H101" s="118"/>
      <c r="I101" s="119">
        <f>SUM(I99:I100)</f>
        <v>9545</v>
      </c>
    </row>
    <row r="102" spans="1:13" s="257" customFormat="1" ht="21" customHeight="1" thickTop="1">
      <c r="A102" s="258"/>
      <c r="B102" s="259"/>
      <c r="C102" s="260"/>
      <c r="D102" s="256"/>
      <c r="E102" s="260"/>
      <c r="F102" s="256"/>
      <c r="G102" s="256"/>
      <c r="H102" s="256"/>
      <c r="I102" s="256"/>
    </row>
    <row r="103" spans="1:13" s="107" customFormat="1" ht="21" customHeight="1">
      <c r="A103" s="79" t="s">
        <v>140</v>
      </c>
      <c r="B103" s="110"/>
      <c r="C103" s="85"/>
      <c r="D103" s="85"/>
      <c r="E103" s="85"/>
      <c r="F103" s="85"/>
      <c r="G103" s="85"/>
      <c r="H103" s="85"/>
      <c r="I103" s="85"/>
    </row>
    <row r="104" spans="1:13" s="107" customFormat="1" ht="21" customHeight="1">
      <c r="A104" s="108" t="s">
        <v>243</v>
      </c>
      <c r="B104" s="131"/>
      <c r="C104" s="109">
        <v>0</v>
      </c>
      <c r="D104" s="85"/>
      <c r="E104" s="109">
        <v>0</v>
      </c>
      <c r="F104" s="85"/>
      <c r="G104" s="109">
        <v>0</v>
      </c>
      <c r="H104" s="85"/>
      <c r="I104" s="127">
        <v>-60</v>
      </c>
    </row>
    <row r="105" spans="1:13" ht="21" customHeight="1">
      <c r="A105" s="108" t="s">
        <v>274</v>
      </c>
    </row>
    <row r="106" spans="1:13" ht="21" customHeight="1">
      <c r="A106" s="89" t="s">
        <v>273</v>
      </c>
      <c r="C106" s="276">
        <v>10055</v>
      </c>
      <c r="E106" s="109">
        <v>0</v>
      </c>
      <c r="G106" s="276">
        <v>10055</v>
      </c>
      <c r="I106" s="109">
        <v>0</v>
      </c>
    </row>
    <row r="107" spans="1:13" ht="21" customHeight="1">
      <c r="A107" s="108" t="s">
        <v>293</v>
      </c>
      <c r="C107" s="276">
        <v>0</v>
      </c>
      <c r="E107" s="109">
        <v>416</v>
      </c>
      <c r="G107" s="276">
        <v>0</v>
      </c>
      <c r="I107" s="109">
        <v>416</v>
      </c>
    </row>
    <row r="110" spans="1:13" ht="33" customHeight="1">
      <c r="A110" s="121"/>
    </row>
    <row r="111" spans="1:13" s="100" customFormat="1" ht="33" customHeight="1">
      <c r="A111" s="81"/>
      <c r="C111" s="99"/>
      <c r="D111" s="99"/>
      <c r="E111" s="99"/>
      <c r="F111" s="99"/>
      <c r="G111" s="99"/>
      <c r="H111" s="99"/>
      <c r="I111" s="99"/>
      <c r="J111" s="81"/>
      <c r="K111" s="81"/>
      <c r="L111" s="81"/>
      <c r="M111" s="81"/>
    </row>
    <row r="112" spans="1:13" s="100" customFormat="1" ht="33" customHeight="1">
      <c r="A112" s="81"/>
      <c r="C112" s="99"/>
      <c r="D112" s="99"/>
      <c r="E112" s="99"/>
      <c r="F112" s="99"/>
      <c r="G112" s="99"/>
      <c r="H112" s="99"/>
      <c r="I112" s="99"/>
      <c r="J112" s="81"/>
      <c r="K112" s="81"/>
      <c r="L112" s="81"/>
      <c r="M112" s="81"/>
    </row>
    <row r="113" spans="1:13" s="100" customFormat="1" ht="33" customHeight="1">
      <c r="A113" s="81"/>
      <c r="C113" s="99"/>
      <c r="D113" s="99"/>
      <c r="E113" s="99"/>
      <c r="F113" s="99"/>
      <c r="G113" s="99"/>
      <c r="H113" s="99"/>
      <c r="I113" s="99"/>
      <c r="J113" s="81"/>
      <c r="K113" s="81"/>
      <c r="L113" s="81"/>
      <c r="M113" s="81"/>
    </row>
    <row r="114" spans="1:13" s="100" customFormat="1" ht="33" customHeight="1">
      <c r="A114" s="81"/>
      <c r="C114" s="99"/>
      <c r="D114" s="99"/>
      <c r="E114" s="99"/>
      <c r="F114" s="99"/>
      <c r="G114" s="99"/>
      <c r="H114" s="99"/>
      <c r="I114" s="99"/>
      <c r="J114" s="81"/>
      <c r="K114" s="81"/>
      <c r="L114" s="81"/>
      <c r="M114" s="81"/>
    </row>
  </sheetData>
  <mergeCells count="16">
    <mergeCell ref="A2:I2"/>
    <mergeCell ref="G4:I4"/>
    <mergeCell ref="C5:E5"/>
    <mergeCell ref="G5:I5"/>
    <mergeCell ref="C6:E6"/>
    <mergeCell ref="G6:I6"/>
    <mergeCell ref="C4:E4"/>
    <mergeCell ref="C62:I62"/>
    <mergeCell ref="C8:I8"/>
    <mergeCell ref="A56:I56"/>
    <mergeCell ref="G58:I58"/>
    <mergeCell ref="C59:E59"/>
    <mergeCell ref="G59:I59"/>
    <mergeCell ref="C60:E60"/>
    <mergeCell ref="G60:I60"/>
    <mergeCell ref="C58:E58"/>
  </mergeCells>
  <pageMargins left="0.8" right="0.8" top="0.48" bottom="0.4" header="0.5" footer="0.5"/>
  <pageSetup paperSize="9" scale="67" firstPageNumber="19" fitToHeight="0" orientation="portrait" useFirstPageNumber="1" r:id="rId1"/>
  <headerFooter alignWithMargins="0">
    <oddFooter>&amp;L&amp;15  หมายเหตุประกอบงบการเงินเป็นส่วนหนึ่งของงบการเงินนี้
&amp;C&amp;15&amp;P</oddFooter>
  </headerFooter>
  <rowBreaks count="1" manualBreakCount="1">
    <brk id="5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F10"/>
  <sheetViews>
    <sheetView showOutlineSymbols="0" workbookViewId="0"/>
  </sheetViews>
  <sheetFormatPr defaultRowHeight="19.8"/>
  <cols>
    <col min="1" max="1" width="1.375" customWidth="1"/>
    <col min="2" max="2" width="75.125" customWidth="1"/>
    <col min="3" max="3" width="1.625" customWidth="1"/>
    <col min="4" max="4" width="6.5" customWidth="1"/>
    <col min="5" max="6" width="18.625" customWidth="1"/>
  </cols>
  <sheetData>
    <row r="1" spans="2:6" ht="20.399999999999999">
      <c r="B1" s="2" t="s">
        <v>141</v>
      </c>
      <c r="C1" s="2"/>
      <c r="D1" s="6"/>
      <c r="E1" s="6"/>
      <c r="F1" s="6"/>
    </row>
    <row r="2" spans="2:6" ht="20.399999999999999">
      <c r="B2" s="2" t="s">
        <v>142</v>
      </c>
      <c r="C2" s="2"/>
      <c r="D2" s="6"/>
      <c r="E2" s="6"/>
      <c r="F2" s="6"/>
    </row>
    <row r="3" spans="2:6">
      <c r="B3" s="3"/>
      <c r="C3" s="3"/>
      <c r="D3" s="7"/>
      <c r="E3" s="7"/>
      <c r="F3" s="7"/>
    </row>
    <row r="4" spans="2:6" ht="59.4">
      <c r="B4" s="3" t="s">
        <v>143</v>
      </c>
      <c r="C4" s="3"/>
      <c r="D4" s="7"/>
      <c r="E4" s="7"/>
      <c r="F4" s="7"/>
    </row>
    <row r="5" spans="2:6">
      <c r="B5" s="3"/>
      <c r="C5" s="3"/>
      <c r="D5" s="7"/>
      <c r="E5" s="7"/>
      <c r="F5" s="7"/>
    </row>
    <row r="6" spans="2:6" ht="20.399999999999999">
      <c r="B6" s="2" t="s">
        <v>144</v>
      </c>
      <c r="C6" s="2"/>
      <c r="D6" s="6"/>
      <c r="E6" s="6" t="s">
        <v>145</v>
      </c>
      <c r="F6" s="6" t="s">
        <v>146</v>
      </c>
    </row>
    <row r="7" spans="2:6" ht="20.399999999999999" thickBot="1">
      <c r="B7" s="3"/>
      <c r="C7" s="3"/>
      <c r="D7" s="7"/>
      <c r="E7" s="7"/>
      <c r="F7" s="7"/>
    </row>
    <row r="8" spans="2:6" ht="40.200000000000003" thickBot="1">
      <c r="B8" s="4" t="s">
        <v>147</v>
      </c>
      <c r="C8" s="5"/>
      <c r="D8" s="8"/>
      <c r="E8" s="8">
        <v>1</v>
      </c>
      <c r="F8" s="9" t="s">
        <v>148</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6" ma:contentTypeDescription="Create a new document." ma:contentTypeScope="" ma:versionID="0ba993d9eb45a2c10d3ad218f1e9b9d3">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d5b86c4601498e99444bfdcc881b6fd6"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7C89CE-1894-4DC8-AEF1-563DF89B8F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E09DB2-4869-4ED5-84F1-F5F9764D7F86}">
  <ds:schemaRefs>
    <ds:schemaRef ds:uri="http://schemas.microsoft.com/sharepoint/v3/contenttype/forms"/>
  </ds:schemaRefs>
</ds:datastoreItem>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BS 10-12</vt:lpstr>
      <vt:lpstr>PL 13-14</vt:lpstr>
      <vt:lpstr>SOCE_Conso 15-16</vt:lpstr>
      <vt:lpstr>SOCE_Separate 17-18</vt:lpstr>
      <vt:lpstr>CF 19-20</vt:lpstr>
      <vt:lpstr>Compatibility Report</vt:lpstr>
      <vt:lpstr>'BS 10-12'!Print_Area</vt:lpstr>
      <vt:lpstr>'CF 19-20'!Print_Area</vt:lpstr>
      <vt:lpstr>'PL 13-14'!Print_Area</vt:lpstr>
      <vt:lpstr>'SOCE_Conso 15-16'!Print_Area</vt:lpstr>
      <vt:lpstr>'SOCE_Separate 17-18'!Print_Area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Papatsamon Chuntavee</cp:lastModifiedBy>
  <cp:revision/>
  <cp:lastPrinted>2024-03-01T00:09:41Z</cp:lastPrinted>
  <dcterms:created xsi:type="dcterms:W3CDTF">2009-05-01T04:26:10Z</dcterms:created>
  <dcterms:modified xsi:type="dcterms:W3CDTF">2024-03-01T01:32:00Z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2021-07-02T09:33:51Z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bdf269ee-f653-4f0a-93e3-1407ae65da52</vt:lpwstr>
  </property>
  <property fmtid="{D5CDD505-2E9C-101B-9397-08002B2CF9AE}" pid="8" name="MSIP_Label_ea60d57e-af5b-4752-ac57-3e4f28ca11dc_ContentBits">
    <vt:lpwstr>0</vt:lpwstr>
  </property>
</Properties>
</file>